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RetallackViti/Dropbox/National EcoVineyards Dropbox/BPMG/BPMGs final/EcoVineyards BPMG on ground covers in Australian vineyards/"/>
    </mc:Choice>
  </mc:AlternateContent>
  <xr:revisionPtr revIDLastSave="0" documentId="13_ncr:1_{F170BD2F-FFF9-E143-A1EF-A1124756C538}" xr6:coauthVersionLast="47" xr6:coauthVersionMax="47" xr10:uidLastSave="{00000000-0000-0000-0000-000000000000}"/>
  <bookViews>
    <workbookView xWindow="-45800" yWindow="500" windowWidth="42900" windowHeight="28100" xr2:uid="{00000000-000D-0000-FFFF-FFFF00000000}"/>
  </bookViews>
  <sheets>
    <sheet name="Instructions" sheetId="2" r:id="rId1"/>
    <sheet name="Calculation ($ per ha)" sheetId="1" r:id="rId2"/>
    <sheet name="Calculation ($ per block)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4" l="1"/>
  <c r="B2" i="4"/>
  <c r="G9" i="1"/>
  <c r="G10" i="1"/>
  <c r="N43" i="4"/>
  <c r="N39" i="4"/>
  <c r="N36" i="4"/>
  <c r="N37" i="4"/>
  <c r="N35" i="4"/>
  <c r="M43" i="4"/>
  <c r="M37" i="4"/>
  <c r="M36" i="4"/>
  <c r="M35" i="4"/>
  <c r="N17" i="4"/>
  <c r="N18" i="4"/>
  <c r="N19" i="4"/>
  <c r="N16" i="4"/>
  <c r="M18" i="4"/>
  <c r="M16" i="4"/>
  <c r="N6" i="4"/>
  <c r="N7" i="4"/>
  <c r="N8" i="4"/>
  <c r="N9" i="4"/>
  <c r="N10" i="4"/>
  <c r="N11" i="4"/>
  <c r="N5" i="4"/>
  <c r="M6" i="4"/>
  <c r="M7" i="4"/>
  <c r="M8" i="4"/>
  <c r="M9" i="4"/>
  <c r="M10" i="4"/>
  <c r="M11" i="4"/>
  <c r="M12" i="4"/>
  <c r="M5" i="4"/>
  <c r="A51" i="4"/>
  <c r="A50" i="4"/>
  <c r="A49" i="4"/>
  <c r="A48" i="4"/>
  <c r="A47" i="4"/>
  <c r="A45" i="4"/>
  <c r="A44" i="4"/>
  <c r="A43" i="4"/>
  <c r="A40" i="4"/>
  <c r="A41" i="4"/>
  <c r="A39" i="4"/>
  <c r="A36" i="4"/>
  <c r="A37" i="4"/>
  <c r="A35" i="4"/>
  <c r="A17" i="4"/>
  <c r="A18" i="4"/>
  <c r="A19" i="4"/>
  <c r="A20" i="4"/>
  <c r="A16" i="4"/>
  <c r="A6" i="4"/>
  <c r="A7" i="4"/>
  <c r="A8" i="4"/>
  <c r="A9" i="4"/>
  <c r="A10" i="4"/>
  <c r="A11" i="4"/>
  <c r="A12" i="4"/>
  <c r="A13" i="4"/>
  <c r="A5" i="4"/>
  <c r="J37" i="1"/>
  <c r="J37" i="4" s="1"/>
  <c r="K37" i="1"/>
  <c r="K37" i="4" s="1"/>
  <c r="C21" i="1"/>
  <c r="D21" i="1"/>
  <c r="E21" i="1"/>
  <c r="F21" i="1"/>
  <c r="G21" i="1"/>
  <c r="H21" i="1"/>
  <c r="I21" i="1"/>
  <c r="J21" i="1"/>
  <c r="K21" i="1"/>
  <c r="C14" i="1"/>
  <c r="D14" i="1"/>
  <c r="E14" i="1"/>
  <c r="F14" i="1"/>
  <c r="H14" i="1"/>
  <c r="I14" i="1"/>
  <c r="J14" i="1"/>
  <c r="K14" i="1"/>
  <c r="C47" i="4"/>
  <c r="D47" i="4"/>
  <c r="E47" i="4"/>
  <c r="F47" i="4"/>
  <c r="G47" i="4"/>
  <c r="H47" i="4"/>
  <c r="I47" i="4"/>
  <c r="J47" i="4"/>
  <c r="K47" i="4"/>
  <c r="C48" i="4"/>
  <c r="D48" i="4"/>
  <c r="E48" i="4"/>
  <c r="F48" i="4"/>
  <c r="G48" i="4"/>
  <c r="H48" i="4"/>
  <c r="I48" i="4"/>
  <c r="J48" i="4"/>
  <c r="K48" i="4"/>
  <c r="C49" i="4"/>
  <c r="D49" i="4"/>
  <c r="E49" i="4"/>
  <c r="F49" i="4"/>
  <c r="G49" i="4"/>
  <c r="H49" i="4"/>
  <c r="I49" i="4"/>
  <c r="J49" i="4"/>
  <c r="K49" i="4"/>
  <c r="C50" i="4"/>
  <c r="D50" i="4"/>
  <c r="E50" i="4"/>
  <c r="F50" i="4"/>
  <c r="G50" i="4"/>
  <c r="H50" i="4"/>
  <c r="I50" i="4"/>
  <c r="J50" i="4"/>
  <c r="K50" i="4"/>
  <c r="C51" i="4"/>
  <c r="D51" i="4"/>
  <c r="E51" i="4"/>
  <c r="F51" i="4"/>
  <c r="G51" i="4"/>
  <c r="H51" i="4"/>
  <c r="I51" i="4"/>
  <c r="J51" i="4"/>
  <c r="K51" i="4"/>
  <c r="B48" i="4"/>
  <c r="B49" i="4"/>
  <c r="B50" i="4"/>
  <c r="B51" i="4"/>
  <c r="B47" i="4"/>
  <c r="C43" i="4"/>
  <c r="D43" i="4"/>
  <c r="E43" i="4"/>
  <c r="F43" i="4"/>
  <c r="G43" i="4"/>
  <c r="H43" i="4"/>
  <c r="I43" i="4"/>
  <c r="J43" i="4"/>
  <c r="K43" i="4"/>
  <c r="C44" i="4"/>
  <c r="D44" i="4"/>
  <c r="E44" i="4"/>
  <c r="F44" i="4"/>
  <c r="G44" i="4"/>
  <c r="H44" i="4"/>
  <c r="I44" i="4"/>
  <c r="J44" i="4"/>
  <c r="K44" i="4"/>
  <c r="C45" i="4"/>
  <c r="D45" i="4"/>
  <c r="E45" i="4"/>
  <c r="F45" i="4"/>
  <c r="G45" i="4"/>
  <c r="H45" i="4"/>
  <c r="I45" i="4"/>
  <c r="J45" i="4"/>
  <c r="K45" i="4"/>
  <c r="B44" i="4"/>
  <c r="B45" i="4"/>
  <c r="B43" i="4"/>
  <c r="C39" i="4"/>
  <c r="D39" i="4"/>
  <c r="E39" i="4"/>
  <c r="F39" i="4"/>
  <c r="G39" i="4"/>
  <c r="H39" i="4"/>
  <c r="I39" i="4"/>
  <c r="C40" i="4"/>
  <c r="D40" i="4"/>
  <c r="E40" i="4"/>
  <c r="F40" i="4"/>
  <c r="G40" i="4"/>
  <c r="H40" i="4"/>
  <c r="I40" i="4"/>
  <c r="J40" i="4"/>
  <c r="K40" i="4"/>
  <c r="C41" i="4"/>
  <c r="D41" i="4"/>
  <c r="E41" i="4"/>
  <c r="F41" i="4"/>
  <c r="G41" i="4"/>
  <c r="H41" i="4"/>
  <c r="I41" i="4"/>
  <c r="J41" i="4"/>
  <c r="K41" i="4"/>
  <c r="B40" i="4"/>
  <c r="B41" i="4"/>
  <c r="B39" i="4"/>
  <c r="C35" i="4"/>
  <c r="D35" i="4"/>
  <c r="E35" i="4"/>
  <c r="F35" i="4"/>
  <c r="G35" i="4"/>
  <c r="H35" i="4"/>
  <c r="I35" i="4"/>
  <c r="J35" i="4"/>
  <c r="K35" i="4"/>
  <c r="C36" i="4"/>
  <c r="D36" i="4"/>
  <c r="E36" i="4"/>
  <c r="F36" i="4"/>
  <c r="G36" i="4"/>
  <c r="H36" i="4"/>
  <c r="I36" i="4"/>
  <c r="J36" i="4"/>
  <c r="K36" i="4"/>
  <c r="C37" i="4"/>
  <c r="D37" i="4"/>
  <c r="E37" i="4"/>
  <c r="F37" i="4"/>
  <c r="G37" i="4"/>
  <c r="H37" i="4"/>
  <c r="I37" i="4"/>
  <c r="B36" i="4"/>
  <c r="B37" i="4"/>
  <c r="B35" i="4"/>
  <c r="B17" i="4"/>
  <c r="C17" i="4"/>
  <c r="D17" i="4"/>
  <c r="E17" i="4"/>
  <c r="F17" i="4"/>
  <c r="G17" i="4"/>
  <c r="H17" i="4"/>
  <c r="I17" i="4"/>
  <c r="J17" i="4"/>
  <c r="K17" i="4"/>
  <c r="B18" i="4"/>
  <c r="C18" i="4"/>
  <c r="D18" i="4"/>
  <c r="E18" i="4"/>
  <c r="F18" i="4"/>
  <c r="G18" i="4"/>
  <c r="H18" i="4"/>
  <c r="I18" i="4"/>
  <c r="J18" i="4"/>
  <c r="K18" i="4"/>
  <c r="B19" i="4"/>
  <c r="C19" i="4"/>
  <c r="D19" i="4"/>
  <c r="E19" i="4"/>
  <c r="F19" i="4"/>
  <c r="G19" i="4"/>
  <c r="H19" i="4"/>
  <c r="I19" i="4"/>
  <c r="J19" i="4"/>
  <c r="K19" i="4"/>
  <c r="B20" i="4"/>
  <c r="C20" i="4"/>
  <c r="D20" i="4"/>
  <c r="E20" i="4"/>
  <c r="F20" i="4"/>
  <c r="G20" i="4"/>
  <c r="H20" i="4"/>
  <c r="I20" i="4"/>
  <c r="J20" i="4"/>
  <c r="K20" i="4"/>
  <c r="C16" i="4"/>
  <c r="D16" i="4"/>
  <c r="E16" i="4"/>
  <c r="F16" i="4"/>
  <c r="G16" i="4"/>
  <c r="H16" i="4"/>
  <c r="I16" i="4"/>
  <c r="J16" i="4"/>
  <c r="K16" i="4"/>
  <c r="B16" i="4"/>
  <c r="B6" i="4"/>
  <c r="C6" i="4"/>
  <c r="D6" i="4"/>
  <c r="E6" i="4"/>
  <c r="F6" i="4"/>
  <c r="G6" i="4"/>
  <c r="H6" i="4"/>
  <c r="I6" i="4"/>
  <c r="J6" i="4"/>
  <c r="K6" i="4"/>
  <c r="B7" i="4"/>
  <c r="C7" i="4"/>
  <c r="D7" i="4"/>
  <c r="E7" i="4"/>
  <c r="F7" i="4"/>
  <c r="G7" i="4"/>
  <c r="H7" i="4"/>
  <c r="I7" i="4"/>
  <c r="J7" i="4"/>
  <c r="K7" i="4"/>
  <c r="B8" i="4"/>
  <c r="C8" i="4"/>
  <c r="D8" i="4"/>
  <c r="E8" i="4"/>
  <c r="F8" i="4"/>
  <c r="G8" i="4"/>
  <c r="H8" i="4"/>
  <c r="I8" i="4"/>
  <c r="J8" i="4"/>
  <c r="K8" i="4"/>
  <c r="B9" i="4"/>
  <c r="C9" i="4"/>
  <c r="D9" i="4"/>
  <c r="E9" i="4"/>
  <c r="F9" i="4"/>
  <c r="G9" i="4"/>
  <c r="H9" i="4"/>
  <c r="I9" i="4"/>
  <c r="J9" i="4"/>
  <c r="K9" i="4"/>
  <c r="B10" i="4"/>
  <c r="C10" i="4"/>
  <c r="D10" i="4"/>
  <c r="E10" i="4"/>
  <c r="F10" i="4"/>
  <c r="H10" i="4"/>
  <c r="I10" i="4"/>
  <c r="J10" i="4"/>
  <c r="K10" i="4"/>
  <c r="B11" i="4"/>
  <c r="C11" i="4"/>
  <c r="D11" i="4"/>
  <c r="E11" i="4"/>
  <c r="F11" i="4"/>
  <c r="G11" i="4"/>
  <c r="H11" i="4"/>
  <c r="I11" i="4"/>
  <c r="J11" i="4"/>
  <c r="K11" i="4"/>
  <c r="B12" i="4"/>
  <c r="C12" i="4"/>
  <c r="D12" i="4"/>
  <c r="E12" i="4"/>
  <c r="F12" i="4"/>
  <c r="G12" i="4"/>
  <c r="H12" i="4"/>
  <c r="I12" i="4"/>
  <c r="J12" i="4"/>
  <c r="K12" i="4"/>
  <c r="B13" i="4"/>
  <c r="C13" i="4"/>
  <c r="D13" i="4"/>
  <c r="E13" i="4"/>
  <c r="F13" i="4"/>
  <c r="G13" i="4"/>
  <c r="H13" i="4"/>
  <c r="I13" i="4"/>
  <c r="J13" i="4"/>
  <c r="K13" i="4"/>
  <c r="C5" i="4"/>
  <c r="D5" i="4"/>
  <c r="E5" i="4"/>
  <c r="F5" i="4"/>
  <c r="G5" i="4"/>
  <c r="H5" i="4"/>
  <c r="I5" i="4"/>
  <c r="J5" i="4"/>
  <c r="K5" i="4"/>
  <c r="B5" i="4"/>
  <c r="I39" i="1"/>
  <c r="J39" i="1"/>
  <c r="J39" i="4" s="1"/>
  <c r="K39" i="1"/>
  <c r="K39" i="4" s="1"/>
  <c r="H39" i="1"/>
  <c r="G10" i="4"/>
  <c r="G14" i="1"/>
  <c r="K21" i="4" l="1"/>
  <c r="I21" i="4"/>
  <c r="F21" i="4"/>
  <c r="B52" i="4"/>
  <c r="E56" i="4" s="1"/>
  <c r="J21" i="4"/>
  <c r="D21" i="4"/>
  <c r="H21" i="4"/>
  <c r="C14" i="4"/>
  <c r="B14" i="4"/>
  <c r="G21" i="4"/>
  <c r="D14" i="4"/>
  <c r="D22" i="4" s="1"/>
  <c r="G26" i="4" s="1"/>
  <c r="B21" i="4"/>
  <c r="B22" i="4" s="1"/>
  <c r="E26" i="4" s="1"/>
  <c r="E21" i="4"/>
  <c r="C21" i="4"/>
  <c r="C22" i="4" s="1"/>
  <c r="F26" i="4" s="1"/>
  <c r="J52" i="4"/>
  <c r="H57" i="4" s="1"/>
  <c r="H52" i="4"/>
  <c r="F57" i="4" s="1"/>
  <c r="K52" i="4"/>
  <c r="I57" i="4" s="1"/>
  <c r="C52" i="4"/>
  <c r="F56" i="4" s="1"/>
  <c r="I52" i="4"/>
  <c r="G57" i="4" s="1"/>
  <c r="E52" i="4"/>
  <c r="H56" i="4" s="1"/>
  <c r="F52" i="4"/>
  <c r="I56" i="4" s="1"/>
  <c r="D52" i="4"/>
  <c r="G56" i="4" s="1"/>
  <c r="G52" i="4"/>
  <c r="E57" i="4" s="1"/>
  <c r="K14" i="4"/>
  <c r="J14" i="4"/>
  <c r="J22" i="4" s="1"/>
  <c r="H27" i="4" s="1"/>
  <c r="H14" i="4"/>
  <c r="H22" i="4" s="1"/>
  <c r="F27" i="4" s="1"/>
  <c r="F14" i="4"/>
  <c r="E14" i="4"/>
  <c r="I14" i="4"/>
  <c r="G14" i="4"/>
  <c r="G22" i="4" s="1"/>
  <c r="E27" i="4" s="1"/>
  <c r="F28" i="4" l="1"/>
  <c r="F63" i="4"/>
  <c r="F22" i="4"/>
  <c r="I26" i="4" s="1"/>
  <c r="I63" i="4" s="1"/>
  <c r="F58" i="4"/>
  <c r="F64" i="4"/>
  <c r="E64" i="4"/>
  <c r="J57" i="4"/>
  <c r="H58" i="4"/>
  <c r="H64" i="4"/>
  <c r="E22" i="4"/>
  <c r="H26" i="4" s="1"/>
  <c r="K22" i="4"/>
  <c r="I27" i="4" s="1"/>
  <c r="K57" i="4"/>
  <c r="K56" i="4"/>
  <c r="I58" i="4"/>
  <c r="K58" i="4" s="1"/>
  <c r="E28" i="4"/>
  <c r="I22" i="4"/>
  <c r="G27" i="4" s="1"/>
  <c r="G28" i="4" s="1"/>
  <c r="G58" i="4"/>
  <c r="E58" i="4"/>
  <c r="G63" i="4"/>
  <c r="J56" i="4"/>
  <c r="E63" i="4"/>
  <c r="E59" i="4"/>
  <c r="F59" i="4" s="1"/>
  <c r="G59" i="4" s="1"/>
  <c r="C52" i="1"/>
  <c r="F56" i="1" s="1"/>
  <c r="D52" i="1"/>
  <c r="G56" i="1" s="1"/>
  <c r="E52" i="1"/>
  <c r="H56" i="1" s="1"/>
  <c r="F52" i="1"/>
  <c r="I56" i="1" s="1"/>
  <c r="G52" i="1"/>
  <c r="E57" i="1" s="1"/>
  <c r="H52" i="1"/>
  <c r="F57" i="1" s="1"/>
  <c r="I52" i="1"/>
  <c r="G57" i="1" s="1"/>
  <c r="J52" i="1"/>
  <c r="H57" i="1" s="1"/>
  <c r="K52" i="1"/>
  <c r="I57" i="1" s="1"/>
  <c r="I58" i="1" s="1"/>
  <c r="B52" i="1"/>
  <c r="E56" i="1" s="1"/>
  <c r="B21" i="1"/>
  <c r="B14" i="1"/>
  <c r="K26" i="4" l="1"/>
  <c r="H28" i="4"/>
  <c r="I28" i="4"/>
  <c r="J58" i="4"/>
  <c r="H59" i="4"/>
  <c r="I59" i="4" s="1"/>
  <c r="F65" i="4"/>
  <c r="H63" i="4"/>
  <c r="K63" i="4" s="1"/>
  <c r="J26" i="4"/>
  <c r="E65" i="4"/>
  <c r="E29" i="4"/>
  <c r="F29" i="4" s="1"/>
  <c r="G29" i="4" s="1"/>
  <c r="H29" i="4" s="1"/>
  <c r="I29" i="4" s="1"/>
  <c r="K28" i="4"/>
  <c r="H65" i="4"/>
  <c r="J27" i="4"/>
  <c r="J64" i="4" s="1"/>
  <c r="I64" i="4"/>
  <c r="I65" i="4" s="1"/>
  <c r="G64" i="4"/>
  <c r="K27" i="4"/>
  <c r="K56" i="1"/>
  <c r="H58" i="1"/>
  <c r="G58" i="1"/>
  <c r="E58" i="1"/>
  <c r="E59" i="1" s="1"/>
  <c r="F58" i="1"/>
  <c r="K57" i="1"/>
  <c r="J57" i="1"/>
  <c r="J56" i="1"/>
  <c r="K22" i="1"/>
  <c r="I27" i="1" s="1"/>
  <c r="I64" i="1" s="1"/>
  <c r="C22" i="1"/>
  <c r="F26" i="1" s="1"/>
  <c r="B22" i="1"/>
  <c r="E26" i="1" s="1"/>
  <c r="J22" i="1"/>
  <c r="H27" i="1" s="1"/>
  <c r="H64" i="1" s="1"/>
  <c r="G22" i="1"/>
  <c r="E27" i="1" s="1"/>
  <c r="H22" i="1"/>
  <c r="F27" i="1" s="1"/>
  <c r="F22" i="1"/>
  <c r="I26" i="1" s="1"/>
  <c r="I28" i="1" s="1"/>
  <c r="D22" i="1"/>
  <c r="G26" i="1" s="1"/>
  <c r="G28" i="1" s="1"/>
  <c r="E22" i="1"/>
  <c r="H26" i="1" s="1"/>
  <c r="I22" i="1"/>
  <c r="G27" i="1" s="1"/>
  <c r="G64" i="1" s="1"/>
  <c r="E28" i="1" l="1"/>
  <c r="F28" i="1"/>
  <c r="H28" i="1"/>
  <c r="G65" i="4"/>
  <c r="K65" i="4" s="1"/>
  <c r="K64" i="4"/>
  <c r="E66" i="4"/>
  <c r="F66" i="4" s="1"/>
  <c r="J28" i="4"/>
  <c r="J63" i="4"/>
  <c r="J65" i="4" s="1"/>
  <c r="E64" i="1"/>
  <c r="E65" i="1" s="1"/>
  <c r="E66" i="1" s="1"/>
  <c r="K27" i="1"/>
  <c r="K26" i="1"/>
  <c r="I65" i="1"/>
  <c r="G65" i="1"/>
  <c r="J58" i="1"/>
  <c r="F59" i="1"/>
  <c r="G59" i="1" s="1"/>
  <c r="H59" i="1" s="1"/>
  <c r="I59" i="1" s="1"/>
  <c r="K58" i="1"/>
  <c r="J27" i="1"/>
  <c r="J64" i="1" s="1"/>
  <c r="F64" i="1"/>
  <c r="G63" i="1"/>
  <c r="E63" i="1"/>
  <c r="J26" i="1"/>
  <c r="J63" i="1" s="1"/>
  <c r="H63" i="1"/>
  <c r="H65" i="1" s="1"/>
  <c r="I63" i="1"/>
  <c r="F63" i="1"/>
  <c r="G66" i="4" l="1"/>
  <c r="H66" i="4" s="1"/>
  <c r="I66" i="4" s="1"/>
  <c r="J65" i="1"/>
  <c r="K28" i="1"/>
  <c r="J28" i="1"/>
  <c r="E29" i="1"/>
  <c r="F29" i="1" s="1"/>
  <c r="G29" i="1" s="1"/>
  <c r="H29" i="1" s="1"/>
  <c r="I29" i="1" s="1"/>
  <c r="K63" i="1"/>
  <c r="F65" i="1"/>
  <c r="K64" i="1"/>
  <c r="K65" i="1" l="1"/>
  <c r="F66" i="1"/>
  <c r="G66" i="1" s="1"/>
  <c r="H66" i="1" s="1"/>
  <c r="I66" i="1" s="1"/>
</calcChain>
</file>

<file path=xl/sharedStrings.xml><?xml version="1.0" encoding="utf-8"?>
<sst xmlns="http://schemas.openxmlformats.org/spreadsheetml/2006/main" count="174" uniqueCount="98">
  <si>
    <t>Input Costs</t>
  </si>
  <si>
    <t>Ground preparation</t>
  </si>
  <si>
    <t>Seed</t>
  </si>
  <si>
    <t>Fertiliser</t>
  </si>
  <si>
    <t>Management</t>
  </si>
  <si>
    <t>Crimping</t>
  </si>
  <si>
    <t>Current</t>
  </si>
  <si>
    <t>Proposed</t>
  </si>
  <si>
    <t>Production</t>
  </si>
  <si>
    <t>Instructions</t>
  </si>
  <si>
    <t>Management Costs</t>
  </si>
  <si>
    <t>Total - Inputs</t>
  </si>
  <si>
    <t>Other</t>
  </si>
  <si>
    <t>Total - Management</t>
  </si>
  <si>
    <t>Value of Outputs</t>
  </si>
  <si>
    <t>Mulch value (internal use or sales)</t>
  </si>
  <si>
    <t>Seed (sales or re-use of seed)</t>
  </si>
  <si>
    <t>Production improvements</t>
  </si>
  <si>
    <t>Carbon credits (internal or external)</t>
  </si>
  <si>
    <t>Marketing benefits</t>
  </si>
  <si>
    <t>Secondary Benefits</t>
  </si>
  <si>
    <t>Total - Benefits</t>
  </si>
  <si>
    <t>Year</t>
  </si>
  <si>
    <t>Others</t>
  </si>
  <si>
    <t>Total - Costs</t>
  </si>
  <si>
    <t>The following spreadsheet is intended to capture the major costs and benefits of changes to the management programme for ground covers.</t>
  </si>
  <si>
    <t>Year of Implementation</t>
  </si>
  <si>
    <t>The intention is that the spreadsheet can be used as a budgeting tool, but it can also be used for record keeping of actual returns for different systems or trial areas.</t>
  </si>
  <si>
    <t>Cumulative</t>
  </si>
  <si>
    <t>Reduction in herbicide costs</t>
  </si>
  <si>
    <t>Quality improvements</t>
  </si>
  <si>
    <t>Biodiversity or other credit schemes</t>
  </si>
  <si>
    <t>Include costs either on a cost per hectare basis or per management unit or block (select the appropriate tab).</t>
  </si>
  <si>
    <t xml:space="preserve"> </t>
  </si>
  <si>
    <t>Seeding equipment</t>
  </si>
  <si>
    <t>5 year total</t>
  </si>
  <si>
    <t>Benefit less cost outcome ($/ha)</t>
  </si>
  <si>
    <t>Benefit comparison ($/ha)</t>
  </si>
  <si>
    <t>Cost comparison ($/ha)</t>
  </si>
  <si>
    <t>Proposed program</t>
  </si>
  <si>
    <t>Current practices</t>
  </si>
  <si>
    <t>Assumptions (current pratices)</t>
  </si>
  <si>
    <t>Assumptions (proposed program)</t>
  </si>
  <si>
    <t>It has been designed to allow managers to include the information that is most important to them - costs, benefits of both.</t>
  </si>
  <si>
    <t>Improved pest and disease management</t>
  </si>
  <si>
    <r>
      <rPr>
        <b/>
        <sz val="11"/>
        <color theme="1"/>
        <rFont val="Helvetica"/>
        <family val="2"/>
      </rPr>
      <t>Cereal seed</t>
    </r>
    <r>
      <rPr>
        <sz val="11"/>
        <color theme="1"/>
        <rFont val="Helvetica"/>
        <family val="2"/>
      </rPr>
      <t>: $1.80/kg x 120 kg/ha  = $216/ha</t>
    </r>
  </si>
  <si>
    <t>Price or bonus payments</t>
  </si>
  <si>
    <t>Mulch application savings</t>
  </si>
  <si>
    <t>Sheep grazing</t>
  </si>
  <si>
    <t>Reduction in irrigation costs</t>
  </si>
  <si>
    <r>
      <rPr>
        <b/>
        <sz val="11"/>
        <color theme="1"/>
        <rFont val="Helvetica"/>
        <family val="2"/>
      </rPr>
      <t>Seeding:</t>
    </r>
    <r>
      <rPr>
        <sz val="11"/>
        <color theme="1"/>
        <rFont val="Helvetica"/>
        <family val="2"/>
      </rPr>
      <t xml:space="preserve"> Contractor labour cost $400/ha (specalised equipment, truck and two labour units - once off cost). </t>
    </r>
  </si>
  <si>
    <t>N/A</t>
  </si>
  <si>
    <r>
      <rPr>
        <b/>
        <sz val="11"/>
        <color theme="1"/>
        <rFont val="Helvetica"/>
        <family val="2"/>
      </rPr>
      <t>Broadleaf herbicide application:</t>
    </r>
    <r>
      <rPr>
        <sz val="11"/>
        <color theme="1"/>
        <rFont val="Helvetica"/>
        <family val="2"/>
      </rPr>
      <t xml:space="preserve"> Labour at $120/hr / 1.6 ha/hr =  $75 per pass x 1 pass in year 1 and</t>
    </r>
    <r>
      <rPr>
        <sz val="11"/>
        <color theme="1"/>
        <rFont val="Helvetica"/>
        <family val="2"/>
      </rPr>
      <t xml:space="preserve"> 2 only.</t>
    </r>
  </si>
  <si>
    <r>
      <rPr>
        <b/>
        <sz val="11"/>
        <color theme="1"/>
        <rFont val="Helvetica"/>
        <family val="2"/>
      </rPr>
      <t>Speed till:</t>
    </r>
    <r>
      <rPr>
        <sz val="11"/>
        <color theme="1"/>
        <rFont val="Helvetica"/>
        <family val="2"/>
      </rPr>
      <t xml:space="preserve"> Labour at $120/hr / 1.6 ha/hr =  $75 per pass x 1 pass per year</t>
    </r>
  </si>
  <si>
    <r>
      <rPr>
        <b/>
        <sz val="11"/>
        <color theme="1"/>
        <rFont val="Helvetica"/>
        <family val="2"/>
      </rPr>
      <t>Fertiliser</t>
    </r>
    <r>
      <rPr>
        <sz val="11"/>
        <color theme="1"/>
        <rFont val="Helvetica"/>
        <family val="2"/>
      </rPr>
      <t>: DAP 18N:20P at $1.35/kg x 40 kg/ha = $54/ha (added to seeder in seeding pass)</t>
    </r>
  </si>
  <si>
    <r>
      <rPr>
        <b/>
        <sz val="11"/>
        <color theme="1"/>
        <rFont val="Helvetica"/>
        <family val="2"/>
      </rPr>
      <t>Mid-row herbicide</t>
    </r>
    <r>
      <rPr>
        <sz val="11"/>
        <color theme="1"/>
        <rFont val="Helvetica"/>
        <family val="2"/>
      </rPr>
      <t>: Roundup at $10/L x 1.5 L/ha = $15 per pass. Basta at $20/L x 3 L/ha = $60 x 1 pass per year.</t>
    </r>
  </si>
  <si>
    <r>
      <rPr>
        <b/>
        <sz val="11"/>
        <color theme="1"/>
        <rFont val="Helvetica"/>
        <family val="2"/>
      </rPr>
      <t>Herbicide application:</t>
    </r>
    <r>
      <rPr>
        <sz val="11"/>
        <color theme="1"/>
        <rFont val="Helvetica"/>
        <family val="2"/>
      </rPr>
      <t xml:space="preserve"> Labour at $120/hr / 1.6 ha/hr =  $75 per pass x 2 passes per year = $150/ha</t>
    </r>
  </si>
  <si>
    <r>
      <rPr>
        <b/>
        <sz val="11"/>
        <color theme="1"/>
        <rFont val="Helvetica"/>
        <family val="2"/>
      </rPr>
      <t xml:space="preserve">Insecticide application: </t>
    </r>
    <r>
      <rPr>
        <sz val="11"/>
        <color theme="1"/>
        <rFont val="Helvetica"/>
        <family val="2"/>
      </rPr>
      <t>Labour at $180/hr / 2.4 ha/hr =  $75 per pass x 2 passes per year = $150/ha</t>
    </r>
  </si>
  <si>
    <r>
      <rPr>
        <b/>
        <sz val="11"/>
        <color theme="1"/>
        <rFont val="Helvetica"/>
        <family val="2"/>
      </rPr>
      <t>LBAM control:</t>
    </r>
    <r>
      <rPr>
        <sz val="11"/>
        <color theme="1"/>
        <rFont val="Helvetica"/>
        <family val="2"/>
      </rPr>
      <t xml:space="preserve"> $58.75 per ha x 2 passes = $117.50/ha 
</t>
    </r>
    <r>
      <rPr>
        <b/>
        <sz val="11"/>
        <color theme="1"/>
        <rFont val="Helvetica"/>
        <family val="2"/>
      </rPr>
      <t xml:space="preserve">Scale and mealybug control: </t>
    </r>
    <r>
      <rPr>
        <sz val="11"/>
        <color theme="1"/>
        <rFont val="Helvetica"/>
        <family val="2"/>
      </rPr>
      <t>$72/ha x 2 passes = $144/ha</t>
    </r>
  </si>
  <si>
    <r>
      <rPr>
        <b/>
        <sz val="11"/>
        <color theme="1"/>
        <rFont val="Helvetica"/>
        <family val="2"/>
      </rPr>
      <t>Slashing:</t>
    </r>
    <r>
      <rPr>
        <sz val="11"/>
        <color theme="1"/>
        <rFont val="Helvetica"/>
        <family val="2"/>
      </rPr>
      <t xml:space="preserve"> Labour at $120/hr / 1.6 ha/hr =  $75 per pass x 3 passes per year = $225/ha</t>
    </r>
  </si>
  <si>
    <t>Estimated fruit value improvements</t>
  </si>
  <si>
    <r>
      <t xml:space="preserve">Broadleaf herbicide: </t>
    </r>
    <r>
      <rPr>
        <sz val="11"/>
        <color theme="1"/>
        <rFont val="Helvetica"/>
        <family val="2"/>
      </rPr>
      <t>Chemical at $16.75 x 1 L/ha = $16.75/ha in year 1 and 2 only.</t>
    </r>
  </si>
  <si>
    <t>Herbicide (chemical)</t>
  </si>
  <si>
    <t>Insecticide (chemical)</t>
  </si>
  <si>
    <t>Hericide application (labour)</t>
  </si>
  <si>
    <t>Insecticide application (labour)</t>
  </si>
  <si>
    <t>Broad leaf herbicide (chemical)</t>
  </si>
  <si>
    <t>Broad leaf herbicide (labour)</t>
  </si>
  <si>
    <t>Area (hectares)</t>
  </si>
  <si>
    <r>
      <rPr>
        <b/>
        <sz val="11"/>
        <color theme="1"/>
        <rFont val="Helvetica"/>
        <family val="2"/>
      </rPr>
      <t>Mature compost equivalent:</t>
    </r>
    <r>
      <rPr>
        <sz val="11"/>
        <color theme="1"/>
        <rFont val="Helvetica"/>
        <family val="2"/>
      </rPr>
      <t xml:space="preserve"> $80/t compost x 10t/ha = $800/ha x 30% benefit for green manure = $240/ha (applied once every 4 years)</t>
    </r>
  </si>
  <si>
    <r>
      <t xml:space="preserve">Mature compost equivalent: </t>
    </r>
    <r>
      <rPr>
        <sz val="11"/>
        <color theme="1"/>
        <rFont val="Helvetica"/>
        <family val="2"/>
      </rPr>
      <t>$80/t x 10t/ha = $800/ha</t>
    </r>
    <r>
      <rPr>
        <b/>
        <sz val="11"/>
        <color theme="1"/>
        <rFont val="Helvetica"/>
        <family val="2"/>
      </rPr>
      <t xml:space="preserve"> </t>
    </r>
    <r>
      <rPr>
        <sz val="11"/>
        <color theme="1"/>
        <rFont val="Helvetica"/>
        <family val="2"/>
      </rPr>
      <t>(from year 2,  applied once every 4 years)</t>
    </r>
  </si>
  <si>
    <r>
      <rPr>
        <b/>
        <sz val="11"/>
        <color theme="1"/>
        <rFont val="Helvetica"/>
        <family val="2"/>
      </rPr>
      <t>Compost application:</t>
    </r>
    <r>
      <rPr>
        <sz val="11"/>
        <color theme="1"/>
        <rFont val="Helvetica"/>
        <family val="2"/>
      </rPr>
      <t xml:space="preserve"> Labour at $120/hr / 1.2 ha/hr =  $100 per pass x 1 pass every 4 years</t>
    </r>
  </si>
  <si>
    <r>
      <t xml:space="preserve">Compost application: </t>
    </r>
    <r>
      <rPr>
        <sz val="11"/>
        <color theme="1"/>
        <rFont val="Helvetica"/>
        <family val="2"/>
      </rPr>
      <t>Labour at $120/hr / 1.2 ha/hr =  $100 per pass x 1 pass every 4 years</t>
    </r>
  </si>
  <si>
    <t>Slashing/mowing</t>
  </si>
  <si>
    <t>Omission of insectiicides sprays ($412/ha) and increase in natural enemies and biocontrol benefits ($250/ha) est.</t>
  </si>
  <si>
    <r>
      <rPr>
        <b/>
        <sz val="11"/>
        <color theme="1"/>
        <rFont val="Helvetica"/>
        <family val="2"/>
      </rPr>
      <t>Multispecies mix of native grasses and forbs:</t>
    </r>
    <r>
      <rPr>
        <sz val="11"/>
        <color theme="1"/>
        <rFont val="Helvetica"/>
        <family val="2"/>
      </rPr>
      <t xml:space="preserve"> 10kg/ha (or 7.5 kg/ha for midrow only) at $200/kg = $1,500/ha</t>
    </r>
  </si>
  <si>
    <t>N/A natural enemies provide bioconntrol of insect pests</t>
  </si>
  <si>
    <t>Current practices 
Example: Annual cereal cover crop (monoculture)</t>
  </si>
  <si>
    <t>Proposed program 
Example: Establishment of perennial native grasses and forbs (polyculture)</t>
  </si>
  <si>
    <r>
      <rPr>
        <b/>
        <sz val="11"/>
        <color theme="1"/>
        <rFont val="Helvetica"/>
        <family val="2"/>
      </rPr>
      <t xml:space="preserve">Seed harvesting: </t>
    </r>
    <r>
      <rPr>
        <sz val="11"/>
        <color theme="1"/>
        <rFont val="Helvetica"/>
        <family val="2"/>
      </rPr>
      <t>Assuming 100kg/ha of seed is harvested at $200/kg = $20,000/ha</t>
    </r>
    <r>
      <rPr>
        <sz val="11"/>
        <color theme="1"/>
        <rFont val="Helvetica"/>
        <family val="2"/>
      </rPr>
      <t xml:space="preserve"> (50% production in first year after sowing).</t>
    </r>
  </si>
  <si>
    <t>Cost ($/block)</t>
  </si>
  <si>
    <t>Benefit ($/block)</t>
  </si>
  <si>
    <t>Cost ($/ha)</t>
  </si>
  <si>
    <t>Benefit ($/ha)</t>
  </si>
  <si>
    <r>
      <rPr>
        <b/>
        <sz val="11"/>
        <color theme="1"/>
        <rFont val="Helvetica"/>
        <family val="2"/>
      </rPr>
      <t>Seeding:</t>
    </r>
    <r>
      <rPr>
        <sz val="11"/>
        <color theme="1"/>
        <rFont val="Helvetica"/>
        <family val="2"/>
      </rPr>
      <t xml:space="preserve"> Labour at $120/hr / 1.6 ha/hr =  $75 per pass x 1 pass per year (not including equipment hire or depreciation)</t>
    </r>
  </si>
  <si>
    <t>Similarly, it can be used to assess the true opportunity cost and benefit of pratice change (i.e. capturing the true impact of insecticide application on populations of natural enemies etc.)</t>
  </si>
  <si>
    <r>
      <rPr>
        <b/>
        <sz val="11"/>
        <color theme="1"/>
        <rFont val="Helvetica"/>
        <family val="2"/>
      </rPr>
      <t>Herbicide application:</t>
    </r>
    <r>
      <rPr>
        <sz val="11"/>
        <color theme="1"/>
        <rFont val="Helvetica"/>
        <family val="2"/>
      </rPr>
      <t xml:space="preserve"> Labour at $120/hr / 1.6 ha/hr =  $75 per pass x 4 passes in year 1 = $300/ha.</t>
    </r>
  </si>
  <si>
    <r>
      <rPr>
        <b/>
        <sz val="11"/>
        <color theme="1"/>
        <rFont val="Helvetica"/>
        <family val="2"/>
      </rPr>
      <t>Mid-row herbicide</t>
    </r>
    <r>
      <rPr>
        <sz val="11"/>
        <color theme="1"/>
        <rFont val="Helvetica"/>
        <family val="2"/>
      </rPr>
      <t xml:space="preserve">: Roundup at $10/L x 1.5 L/ha = $15 per pass x 4 passes (3 x pre- and 1 x post sowing). </t>
    </r>
  </si>
  <si>
    <t>N/A No prep, direct drill using specialised machinery (once herbicide prep completed - see below).</t>
  </si>
  <si>
    <t>5 year average</t>
  </si>
  <si>
    <r>
      <t>Difference (</t>
    </r>
    <r>
      <rPr>
        <b/>
        <sz val="11"/>
        <color rgb="FF00B050"/>
        <rFont val="Helvetica"/>
        <family val="2"/>
      </rPr>
      <t>savings</t>
    </r>
    <r>
      <rPr>
        <b/>
        <sz val="11"/>
        <color theme="1"/>
        <rFont val="Helvetica"/>
        <family val="2"/>
      </rPr>
      <t xml:space="preserve"> or </t>
    </r>
    <r>
      <rPr>
        <b/>
        <sz val="11"/>
        <color rgb="FFFF0000"/>
        <rFont val="Helvetica"/>
        <family val="2"/>
      </rPr>
      <t>costs</t>
    </r>
    <r>
      <rPr>
        <b/>
        <sz val="11"/>
        <color theme="1"/>
        <rFont val="Helvetica"/>
        <family val="2"/>
      </rPr>
      <t>)</t>
    </r>
  </si>
  <si>
    <t xml:space="preserve"> Current</t>
  </si>
  <si>
    <t xml:space="preserve"> Proposed</t>
  </si>
  <si>
    <r>
      <t xml:space="preserve"> Difference (</t>
    </r>
    <r>
      <rPr>
        <b/>
        <sz val="11"/>
        <color rgb="FF00B050"/>
        <rFont val="Helvetica"/>
        <family val="2"/>
      </rPr>
      <t>savings</t>
    </r>
    <r>
      <rPr>
        <b/>
        <sz val="11"/>
        <color theme="1"/>
        <rFont val="Helvetica"/>
        <family val="2"/>
      </rPr>
      <t xml:space="preserve"> or </t>
    </r>
    <r>
      <rPr>
        <b/>
        <sz val="11"/>
        <color rgb="FFFF0000"/>
        <rFont val="Helvetica"/>
        <family val="2"/>
      </rPr>
      <t>costs</t>
    </r>
    <r>
      <rPr>
        <b/>
        <sz val="11"/>
        <color theme="1"/>
        <rFont val="Helvetica"/>
        <family val="2"/>
      </rPr>
      <t>)</t>
    </r>
  </si>
  <si>
    <t xml:space="preserve"> Cumulative</t>
  </si>
  <si>
    <t>The timeframe is included over 5 years, but date can be added or subtracted from different years to achieve the desired outcome.</t>
  </si>
  <si>
    <t>Insert costs in white cells only (the others will self populate)</t>
  </si>
  <si>
    <r>
      <t xml:space="preserve">To assess the cost and benefits per block - go to the second tab, enter in the size of the management unit on the </t>
    </r>
    <r>
      <rPr>
        <b/>
        <sz val="11"/>
        <color theme="1"/>
        <rFont val="Helvetica"/>
        <family val="2"/>
      </rPr>
      <t xml:space="preserve">calculation ($ per block) top left hand corner </t>
    </r>
    <r>
      <rPr>
        <sz val="11"/>
        <color theme="1"/>
        <rFont val="Helvetica"/>
        <family val="2"/>
      </rPr>
      <t xml:space="preserve">and the sheet will self populate from the </t>
    </r>
    <r>
      <rPr>
        <b/>
        <sz val="11"/>
        <color theme="1"/>
        <rFont val="Helvetica"/>
        <family val="2"/>
      </rPr>
      <t xml:space="preserve">calculation ($ per ha) </t>
    </r>
    <r>
      <rPr>
        <sz val="11"/>
        <color theme="1"/>
        <rFont val="Helvetica"/>
        <family val="2"/>
      </rPr>
      <t>sheet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</si>
</sst>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;[Red]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Helvetica"/>
      <family val="2"/>
    </font>
    <font>
      <sz val="11"/>
      <color theme="1"/>
      <name val="Calibri"/>
      <family val="2"/>
      <scheme val="minor"/>
    </font>
    <font>
      <b/>
      <sz val="11"/>
      <color theme="0"/>
      <name val="Helvetica"/>
      <family val="2"/>
    </font>
    <font>
      <b/>
      <sz val="11"/>
      <color theme="1"/>
      <name val="Helvetica"/>
      <family val="2"/>
    </font>
    <font>
      <b/>
      <sz val="11"/>
      <name val="Helvetica"/>
      <family val="2"/>
    </font>
    <font>
      <sz val="8"/>
      <name val="Calibri"/>
      <family val="2"/>
      <scheme val="minor"/>
    </font>
    <font>
      <b/>
      <sz val="11"/>
      <color rgb="FFFF0000"/>
      <name val="Helvetica"/>
      <family val="2"/>
    </font>
    <font>
      <b/>
      <sz val="11"/>
      <color rgb="FF00B050"/>
      <name val="Helvetica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/>
      <top/>
      <bottom style="thin">
        <color theme="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05">
    <xf numFmtId="0" fontId="0" fillId="0" borderId="0" xfId="0"/>
    <xf numFmtId="0" fontId="11" fillId="0" borderId="0" xfId="0" applyFont="1" applyAlignment="1">
      <alignment vertical="center"/>
    </xf>
    <xf numFmtId="0" fontId="14" fillId="6" borderId="1" xfId="0" applyFont="1" applyFill="1" applyBorder="1" applyAlignment="1">
      <alignment horizontal="right" vertical="center" indent="2"/>
    </xf>
    <xf numFmtId="0" fontId="14" fillId="6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horizontal="right" vertical="center" indent="1"/>
    </xf>
    <xf numFmtId="0" fontId="14" fillId="6" borderId="1" xfId="0" applyFont="1" applyFill="1" applyBorder="1" applyAlignment="1">
      <alignment horizontal="left" vertical="center" indent="1"/>
    </xf>
    <xf numFmtId="0" fontId="14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4" fillId="4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164" fontId="11" fillId="0" borderId="1" xfId="1" applyNumberFormat="1" applyFont="1" applyBorder="1" applyAlignment="1">
      <alignment horizontal="center" vertical="center"/>
    </xf>
    <xf numFmtId="164" fontId="11" fillId="6" borderId="1" xfId="1" applyNumberFormat="1" applyFont="1" applyFill="1" applyBorder="1" applyAlignment="1">
      <alignment horizontal="center" vertical="center"/>
    </xf>
    <xf numFmtId="164" fontId="14" fillId="6" borderId="1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8" fillId="4" borderId="7" xfId="0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vertical="center" wrapText="1"/>
    </xf>
    <xf numFmtId="0" fontId="14" fillId="5" borderId="10" xfId="0" applyFont="1" applyFill="1" applyBorder="1" applyAlignment="1">
      <alignment vertical="center" wrapText="1"/>
    </xf>
    <xf numFmtId="0" fontId="9" fillId="7" borderId="8" xfId="0" applyFont="1" applyFill="1" applyBorder="1" applyAlignment="1">
      <alignment vertical="center" wrapText="1"/>
    </xf>
    <xf numFmtId="0" fontId="11" fillId="7" borderId="8" xfId="0" applyFont="1" applyFill="1" applyBorder="1" applyAlignment="1">
      <alignment vertical="center" wrapText="1"/>
    </xf>
    <xf numFmtId="0" fontId="15" fillId="10" borderId="1" xfId="0" applyFont="1" applyFill="1" applyBorder="1" applyAlignment="1">
      <alignment horizontal="center" vertical="center"/>
    </xf>
    <xf numFmtId="164" fontId="11" fillId="11" borderId="1" xfId="1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65" fontId="14" fillId="6" borderId="1" xfId="1" applyNumberFormat="1" applyFont="1" applyFill="1" applyBorder="1" applyAlignment="1">
      <alignment horizontal="right" vertical="center"/>
    </xf>
    <xf numFmtId="165" fontId="11" fillId="6" borderId="1" xfId="1" applyNumberFormat="1" applyFont="1" applyFill="1" applyBorder="1" applyAlignment="1">
      <alignment horizontal="right" vertical="center"/>
    </xf>
    <xf numFmtId="165" fontId="14" fillId="6" borderId="1" xfId="0" applyNumberFormat="1" applyFont="1" applyFill="1" applyBorder="1" applyAlignment="1">
      <alignment horizontal="right" vertical="center"/>
    </xf>
    <xf numFmtId="165" fontId="14" fillId="6" borderId="4" xfId="1" applyNumberFormat="1" applyFont="1" applyFill="1" applyBorder="1" applyAlignment="1">
      <alignment horizontal="right" vertical="center"/>
    </xf>
    <xf numFmtId="165" fontId="14" fillId="0" borderId="0" xfId="0" applyNumberFormat="1" applyFont="1" applyAlignment="1">
      <alignment horizontal="center" vertical="center"/>
    </xf>
    <xf numFmtId="165" fontId="14" fillId="8" borderId="1" xfId="1" applyNumberFormat="1" applyFont="1" applyFill="1" applyBorder="1" applyAlignment="1">
      <alignment horizontal="right" vertical="center"/>
    </xf>
    <xf numFmtId="165" fontId="4" fillId="6" borderId="1" xfId="1" applyNumberFormat="1" applyFont="1" applyFill="1" applyBorder="1" applyAlignment="1">
      <alignment horizontal="right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14" fillId="0" borderId="8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 applyProtection="1">
      <alignment vertical="center" wrapText="1"/>
      <protection locked="0"/>
    </xf>
    <xf numFmtId="0" fontId="14" fillId="0" borderId="9" xfId="0" applyFont="1" applyBorder="1" applyAlignment="1" applyProtection="1">
      <alignment vertical="center" wrapText="1"/>
      <protection locked="0"/>
    </xf>
    <xf numFmtId="0" fontId="14" fillId="0" borderId="10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64" fontId="11" fillId="0" borderId="1" xfId="1" applyNumberFormat="1" applyFont="1" applyBorder="1" applyAlignment="1" applyProtection="1">
      <alignment horizontal="center" vertical="center"/>
      <protection locked="0"/>
    </xf>
    <xf numFmtId="164" fontId="10" fillId="0" borderId="1" xfId="1" applyNumberFormat="1" applyFont="1" applyBorder="1" applyAlignment="1" applyProtection="1">
      <alignment horizontal="center" vertical="center"/>
      <protection locked="0"/>
    </xf>
    <xf numFmtId="164" fontId="9" fillId="0" borderId="1" xfId="1" applyNumberFormat="1" applyFont="1" applyBorder="1" applyAlignment="1" applyProtection="1">
      <alignment horizontal="center" vertical="center"/>
      <protection locked="0"/>
    </xf>
    <xf numFmtId="164" fontId="8" fillId="0" borderId="1" xfId="1" applyNumberFormat="1" applyFont="1" applyBorder="1" applyAlignment="1" applyProtection="1">
      <alignment horizontal="center" vertical="center"/>
      <protection locked="0"/>
    </xf>
    <xf numFmtId="164" fontId="6" fillId="0" borderId="1" xfId="1" applyNumberFormat="1" applyFont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 applyProtection="1">
      <alignment horizontal="left" vertical="center" indent="1"/>
      <protection locked="0"/>
    </xf>
    <xf numFmtId="0" fontId="10" fillId="6" borderId="1" xfId="0" applyFont="1" applyFill="1" applyBorder="1" applyAlignment="1" applyProtection="1">
      <alignment horizontal="left" vertical="center" indent="1"/>
      <protection locked="0"/>
    </xf>
    <xf numFmtId="0" fontId="8" fillId="6" borderId="1" xfId="0" applyFont="1" applyFill="1" applyBorder="1" applyAlignment="1" applyProtection="1">
      <alignment horizontal="left" vertical="center" indent="1"/>
      <protection locked="0"/>
    </xf>
    <xf numFmtId="0" fontId="9" fillId="6" borderId="1" xfId="0" applyFont="1" applyFill="1" applyBorder="1" applyAlignment="1" applyProtection="1">
      <alignment horizontal="left" vertical="center" indent="1"/>
      <protection locked="0"/>
    </xf>
    <xf numFmtId="0" fontId="8" fillId="6" borderId="2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/>
      <protection locked="0"/>
    </xf>
    <xf numFmtId="0" fontId="15" fillId="6" borderId="2" xfId="0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0" fontId="14" fillId="6" borderId="2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14" fillId="6" borderId="4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8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r>
              <a:rPr lang="en-GB" b="1"/>
              <a:t>Benefit less cost outcome of practice</a:t>
            </a:r>
            <a:r>
              <a:rPr lang="en-GB" b="1" baseline="0"/>
              <a:t> change</a:t>
            </a:r>
            <a:r>
              <a:rPr lang="en-GB" b="1"/>
              <a:t> ($/ha)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34647763444463"/>
          <c:y val="0.16977225672877846"/>
          <c:w val="0.77190756408108563"/>
          <c:h val="0.62714334621215828"/>
        </c:manualLayout>
      </c:layout>
      <c:lineChart>
        <c:grouping val="standard"/>
        <c:varyColors val="0"/>
        <c:ser>
          <c:idx val="2"/>
          <c:order val="0"/>
          <c:tx>
            <c:strRef>
              <c:f>'Calculation ($ per ha)'!$D$65</c:f>
              <c:strCache>
                <c:ptCount val="1"/>
                <c:pt idx="0">
                  <c:v> Difference (savings or costs)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'Calculation ($ per ha)'!$E$62:$I$62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'Calculation ($ per ha)'!$E$65:$I$65</c:f>
              <c:numCache>
                <c:formatCode>"$"#,##0;[Red]"$"#,##0</c:formatCode>
                <c:ptCount val="5"/>
                <c:pt idx="0">
                  <c:v>489.75</c:v>
                </c:pt>
                <c:pt idx="1">
                  <c:v>1351.75</c:v>
                </c:pt>
                <c:pt idx="2">
                  <c:v>12943.5</c:v>
                </c:pt>
                <c:pt idx="3">
                  <c:v>23943.5</c:v>
                </c:pt>
                <c:pt idx="4">
                  <c:v>23603.5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64-854E-AD5B-A1394EBB0F43}"/>
            </c:ext>
          </c:extLst>
        </c:ser>
        <c:ser>
          <c:idx val="1"/>
          <c:order val="1"/>
          <c:tx>
            <c:strRef>
              <c:f>'Calculation ($ per ha)'!$D$66</c:f>
              <c:strCache>
                <c:ptCount val="1"/>
                <c:pt idx="0">
                  <c:v> Cumulative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'Calculation ($ per ha)'!$E$62:$I$62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'Calculation ($ per ha)'!$E$66:$I$66</c:f>
              <c:numCache>
                <c:formatCode>"$"#,##0;[Red]"$"#,##0</c:formatCode>
                <c:ptCount val="5"/>
                <c:pt idx="0">
                  <c:v>489.75</c:v>
                </c:pt>
                <c:pt idx="1">
                  <c:v>1841.5</c:v>
                </c:pt>
                <c:pt idx="2">
                  <c:v>14785</c:v>
                </c:pt>
                <c:pt idx="3">
                  <c:v>38728.5</c:v>
                </c:pt>
                <c:pt idx="4">
                  <c:v>62332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64-854E-AD5B-A1394EBB0F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66423983"/>
        <c:axId val="1966412159"/>
      </c:lineChart>
      <c:catAx>
        <c:axId val="196642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966412159"/>
        <c:crosses val="autoZero"/>
        <c:auto val="1"/>
        <c:lblAlgn val="ctr"/>
        <c:lblOffset val="100"/>
        <c:noMultiLvlLbl val="0"/>
      </c:catAx>
      <c:valAx>
        <c:axId val="1966412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;[Red]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96642398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r>
              <a:rPr lang="en-GB" b="1"/>
              <a:t>Benefit less cost outcome of practice change ($/ha)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06552605126487"/>
          <c:y val="0.16977225672877846"/>
          <c:w val="0.87230681437426705"/>
          <c:h val="0.62300255946267591"/>
        </c:manualLayout>
      </c:layout>
      <c:lineChart>
        <c:grouping val="standard"/>
        <c:varyColors val="0"/>
        <c:ser>
          <c:idx val="1"/>
          <c:order val="0"/>
          <c:tx>
            <c:strRef>
              <c:f>'Calculation ($ per ha)'!$D$64</c:f>
              <c:strCache>
                <c:ptCount val="1"/>
                <c:pt idx="0">
                  <c:v> Proposed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'Calculation ($ per ha)'!$E$62:$I$62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'Calculation ($ per ha)'!$E$64:$I$64</c:f>
              <c:numCache>
                <c:formatCode>"$"#,##0;[Red]"$"#,##0</c:formatCode>
                <c:ptCount val="5"/>
                <c:pt idx="0">
                  <c:v>-451.75</c:v>
                </c:pt>
                <c:pt idx="1">
                  <c:v>70.25</c:v>
                </c:pt>
                <c:pt idx="2">
                  <c:v>11662</c:v>
                </c:pt>
                <c:pt idx="3">
                  <c:v>22662</c:v>
                </c:pt>
                <c:pt idx="4">
                  <c:v>22662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BB-DA42-B990-0C640ED38E20}"/>
            </c:ext>
          </c:extLst>
        </c:ser>
        <c:ser>
          <c:idx val="2"/>
          <c:order val="1"/>
          <c:tx>
            <c:strRef>
              <c:f>'Calculation ($ per ha)'!$D$63</c:f>
              <c:strCache>
                <c:ptCount val="1"/>
                <c:pt idx="0">
                  <c:v> Current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'Calculation ($ per ha)'!$E$62:$I$62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'Calculation ($ per ha)'!$E$63:$I$63</c:f>
              <c:numCache>
                <c:formatCode>"$"#,##0;[Red]"$"#,##0</c:formatCode>
                <c:ptCount val="5"/>
                <c:pt idx="0">
                  <c:v>-941.5</c:v>
                </c:pt>
                <c:pt idx="1">
                  <c:v>-1281.5</c:v>
                </c:pt>
                <c:pt idx="2">
                  <c:v>-1281.5</c:v>
                </c:pt>
                <c:pt idx="3">
                  <c:v>-1281.5</c:v>
                </c:pt>
                <c:pt idx="4">
                  <c:v>-941.5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BB-DA42-B990-0C640ED38E2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66423983"/>
        <c:axId val="1966412159"/>
      </c:lineChart>
      <c:catAx>
        <c:axId val="196642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966412159"/>
        <c:crosses val="autoZero"/>
        <c:auto val="1"/>
        <c:lblAlgn val="ctr"/>
        <c:lblOffset val="100"/>
        <c:noMultiLvlLbl val="0"/>
      </c:catAx>
      <c:valAx>
        <c:axId val="1966412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;[Red]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96642398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r>
              <a:rPr lang="en-GB" b="1"/>
              <a:t>Benefit less cost outcome of practice</a:t>
            </a:r>
            <a:r>
              <a:rPr lang="en-GB" b="1" baseline="0"/>
              <a:t> change</a:t>
            </a:r>
            <a:r>
              <a:rPr lang="en-GB" b="1"/>
              <a:t> ($/ha)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34647763444463"/>
          <c:y val="0.16977225672877846"/>
          <c:w val="0.77190756408108563"/>
          <c:h val="0.62714334621215828"/>
        </c:manualLayout>
      </c:layout>
      <c:lineChart>
        <c:grouping val="standard"/>
        <c:varyColors val="0"/>
        <c:ser>
          <c:idx val="2"/>
          <c:order val="0"/>
          <c:tx>
            <c:strRef>
              <c:f>'Calculation ($ per block)'!$D$65</c:f>
              <c:strCache>
                <c:ptCount val="1"/>
                <c:pt idx="0">
                  <c:v> Difference (savings or costs)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'Calculation ($ per block)'!$E$62:$I$62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'Calculation ($ per block)'!$E$65:$I$65</c:f>
              <c:numCache>
                <c:formatCode>"$"#,##0;[Red]"$"#,##0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9B-9546-BB09-25CB3A68501A}"/>
            </c:ext>
          </c:extLst>
        </c:ser>
        <c:ser>
          <c:idx val="1"/>
          <c:order val="1"/>
          <c:tx>
            <c:strRef>
              <c:f>'Calculation ($ per block)'!$D$66</c:f>
              <c:strCache>
                <c:ptCount val="1"/>
                <c:pt idx="0">
                  <c:v> Cumulative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'Calculation ($ per block)'!$E$62:$I$62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'Calculation ($ per block)'!$E$66:$I$66</c:f>
              <c:numCache>
                <c:formatCode>"$"#,##0;[Red]"$"#,##0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9B-9546-BB09-25CB3A68501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66423983"/>
        <c:axId val="1966412159"/>
      </c:lineChart>
      <c:catAx>
        <c:axId val="196642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966412159"/>
        <c:crosses val="autoZero"/>
        <c:auto val="1"/>
        <c:lblAlgn val="ctr"/>
        <c:lblOffset val="100"/>
        <c:noMultiLvlLbl val="0"/>
      </c:catAx>
      <c:valAx>
        <c:axId val="1966412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;[Red]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96642398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r>
              <a:rPr lang="en-GB" b="1"/>
              <a:t>Benefit less cost outcome of practice change ($/ha)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06552605126487"/>
          <c:y val="0.16977225672877846"/>
          <c:w val="0.87230681437426705"/>
          <c:h val="0.62300255946267591"/>
        </c:manualLayout>
      </c:layout>
      <c:lineChart>
        <c:grouping val="standard"/>
        <c:varyColors val="0"/>
        <c:ser>
          <c:idx val="2"/>
          <c:order val="0"/>
          <c:tx>
            <c:strRef>
              <c:f>'Calculation ($ per block)'!$D$64</c:f>
              <c:strCache>
                <c:ptCount val="1"/>
                <c:pt idx="0">
                  <c:v> Proposed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'Calculation ($ per block)'!$E$62:$I$62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'Calculation ($ per block)'!$E$64:$I$64</c:f>
              <c:numCache>
                <c:formatCode>"$"#,##0;[Red]"$"#,##0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C1-0D4A-97A9-ED9F762C5843}"/>
            </c:ext>
          </c:extLst>
        </c:ser>
        <c:ser>
          <c:idx val="1"/>
          <c:order val="1"/>
          <c:tx>
            <c:strRef>
              <c:f>'Calculation ($ per block)'!$D$63</c:f>
              <c:strCache>
                <c:ptCount val="1"/>
                <c:pt idx="0">
                  <c:v> Current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'Calculation ($ per block)'!$E$62:$I$62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'Calculation ($ per block)'!$E$63:$I$63</c:f>
              <c:numCache>
                <c:formatCode>"$"#,##0;[Red]"$"#,##0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C1-0D4A-97A9-ED9F762C58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66423983"/>
        <c:axId val="1966412159"/>
      </c:lineChart>
      <c:catAx>
        <c:axId val="196642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966412159"/>
        <c:crosses val="autoZero"/>
        <c:auto val="1"/>
        <c:lblAlgn val="ctr"/>
        <c:lblOffset val="100"/>
        <c:noMultiLvlLbl val="0"/>
      </c:catAx>
      <c:valAx>
        <c:axId val="1966412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;[Red]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96642398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85</xdr:row>
      <xdr:rowOff>0</xdr:rowOff>
    </xdr:from>
    <xdr:to>
      <xdr:col>10</xdr:col>
      <xdr:colOff>1130300</xdr:colOff>
      <xdr:row>101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DEAA7FF-1255-FC4C-909C-C696CD1D5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67</xdr:row>
      <xdr:rowOff>0</xdr:rowOff>
    </xdr:from>
    <xdr:to>
      <xdr:col>10</xdr:col>
      <xdr:colOff>1130300</xdr:colOff>
      <xdr:row>83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984FBB-814F-1648-98C3-E245ACDBF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85</xdr:row>
      <xdr:rowOff>0</xdr:rowOff>
    </xdr:from>
    <xdr:to>
      <xdr:col>10</xdr:col>
      <xdr:colOff>1130300</xdr:colOff>
      <xdr:row>101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1418B6-B540-5744-88A7-33F25E90A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67</xdr:row>
      <xdr:rowOff>0</xdr:rowOff>
    </xdr:from>
    <xdr:to>
      <xdr:col>10</xdr:col>
      <xdr:colOff>1130300</xdr:colOff>
      <xdr:row>83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0F548B1-6C4A-BF41-9491-20B454EF9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A46DB-E3ED-40BE-B862-F0C1D4EEC7C8}">
  <dimension ref="A1:H19"/>
  <sheetViews>
    <sheetView tabSelected="1" workbookViewId="0">
      <selection activeCell="G18" sqref="G18"/>
    </sheetView>
  </sheetViews>
  <sheetFormatPr baseColWidth="10" defaultColWidth="8.83203125" defaultRowHeight="15" x14ac:dyDescent="0.2"/>
  <cols>
    <col min="1" max="1" width="3.5" style="14" customWidth="1"/>
    <col min="2" max="16384" width="8.83203125" style="14"/>
  </cols>
  <sheetData>
    <row r="1" spans="1:8" ht="26.25" customHeight="1" x14ac:dyDescent="0.2">
      <c r="A1" s="17" t="s">
        <v>9</v>
      </c>
    </row>
    <row r="2" spans="1:8" s="1" customFormat="1" ht="18" customHeight="1" x14ac:dyDescent="0.2">
      <c r="B2" s="1" t="s">
        <v>25</v>
      </c>
    </row>
    <row r="3" spans="1:8" s="1" customFormat="1" ht="18" customHeight="1" x14ac:dyDescent="0.2">
      <c r="B3" s="22" t="s">
        <v>43</v>
      </c>
    </row>
    <row r="4" spans="1:8" s="1" customFormat="1" ht="18" customHeight="1" x14ac:dyDescent="0.2">
      <c r="B4" s="76" t="s">
        <v>95</v>
      </c>
    </row>
    <row r="5" spans="1:8" s="1" customFormat="1" ht="18" customHeight="1" x14ac:dyDescent="0.2">
      <c r="B5" s="1" t="s">
        <v>27</v>
      </c>
    </row>
    <row r="6" spans="1:8" s="1" customFormat="1" ht="18" customHeight="1" x14ac:dyDescent="0.2">
      <c r="B6" s="38" t="s">
        <v>85</v>
      </c>
    </row>
    <row r="7" spans="1:8" s="1" customFormat="1" ht="18" customHeight="1" x14ac:dyDescent="0.2">
      <c r="B7" s="21" t="s">
        <v>32</v>
      </c>
    </row>
    <row r="8" spans="1:8" s="1" customFormat="1" ht="18" customHeight="1" x14ac:dyDescent="0.2">
      <c r="B8" s="77" t="s">
        <v>97</v>
      </c>
    </row>
    <row r="9" spans="1:8" s="1" customFormat="1" ht="18" customHeight="1" thickBot="1" x14ac:dyDescent="0.25"/>
    <row r="10" spans="1:8" s="1" customFormat="1" ht="18" customHeight="1" thickBot="1" x14ac:dyDescent="0.25">
      <c r="B10" s="78" t="s">
        <v>96</v>
      </c>
      <c r="C10" s="79"/>
      <c r="D10" s="79"/>
      <c r="E10" s="79"/>
      <c r="F10" s="79"/>
      <c r="G10" s="79"/>
      <c r="H10" s="80"/>
    </row>
    <row r="11" spans="1:8" s="1" customFormat="1" ht="18" customHeight="1" x14ac:dyDescent="0.2"/>
    <row r="12" spans="1:8" s="1" customFormat="1" ht="18" customHeight="1" x14ac:dyDescent="0.2"/>
    <row r="13" spans="1:8" s="1" customFormat="1" ht="18" customHeight="1" x14ac:dyDescent="0.2"/>
    <row r="14" spans="1:8" s="1" customFormat="1" ht="18" customHeight="1" x14ac:dyDescent="0.2"/>
    <row r="15" spans="1:8" s="1" customFormat="1" ht="18" customHeight="1" x14ac:dyDescent="0.2"/>
    <row r="16" spans="1:8" s="1" customFormat="1" ht="18" customHeight="1" x14ac:dyDescent="0.2"/>
    <row r="17" s="1" customFormat="1" ht="18" customHeight="1" x14ac:dyDescent="0.2"/>
    <row r="18" s="1" customFormat="1" ht="18" customHeight="1" x14ac:dyDescent="0.2"/>
    <row r="19" s="1" customFormat="1" ht="18" customHeight="1" x14ac:dyDescent="0.2"/>
  </sheetData>
  <sheetProtection sheet="1" objects="1" scenarios="1"/>
  <mergeCells count="1">
    <mergeCell ref="B10:H10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7"/>
  <sheetViews>
    <sheetView workbookViewId="0">
      <selection activeCell="M5" sqref="M5"/>
    </sheetView>
  </sheetViews>
  <sheetFormatPr baseColWidth="10" defaultColWidth="8.83203125" defaultRowHeight="15" x14ac:dyDescent="0.2"/>
  <cols>
    <col min="1" max="1" width="35" style="12" customWidth="1"/>
    <col min="2" max="3" width="15.5" style="13" customWidth="1"/>
    <col min="4" max="4" width="17.5" style="13" customWidth="1"/>
    <col min="5" max="11" width="15.5" style="13" customWidth="1"/>
    <col min="12" max="12" width="2.5" style="14" customWidth="1"/>
    <col min="13" max="13" width="61.1640625" style="26" customWidth="1"/>
    <col min="14" max="14" width="61" style="26" customWidth="1"/>
    <col min="15" max="16384" width="8.83203125" style="14"/>
  </cols>
  <sheetData>
    <row r="1" spans="1:14" s="1" customFormat="1" ht="30" customHeight="1" x14ac:dyDescent="0.2">
      <c r="A1" s="35" t="s">
        <v>68</v>
      </c>
      <c r="B1" s="81" t="s">
        <v>82</v>
      </c>
      <c r="C1" s="81"/>
      <c r="D1" s="81"/>
      <c r="E1" s="81"/>
      <c r="F1" s="81"/>
      <c r="G1" s="81"/>
      <c r="H1" s="81"/>
      <c r="I1" s="81"/>
      <c r="J1" s="81"/>
      <c r="K1" s="81"/>
      <c r="M1" s="23"/>
      <c r="N1" s="23"/>
    </row>
    <row r="2" spans="1:14" s="4" customFormat="1" ht="38" customHeight="1" x14ac:dyDescent="0.2">
      <c r="A2" s="35">
        <v>1</v>
      </c>
      <c r="B2" s="85" t="s">
        <v>77</v>
      </c>
      <c r="C2" s="86"/>
      <c r="D2" s="86"/>
      <c r="E2" s="86"/>
      <c r="F2" s="86"/>
      <c r="G2" s="87" t="s">
        <v>78</v>
      </c>
      <c r="H2" s="88"/>
      <c r="I2" s="88"/>
      <c r="J2" s="88"/>
      <c r="K2" s="88"/>
      <c r="M2" s="99" t="s">
        <v>41</v>
      </c>
      <c r="N2" s="101" t="s">
        <v>42</v>
      </c>
    </row>
    <row r="3" spans="1:14" s="1" customFormat="1" x14ac:dyDescent="0.2">
      <c r="A3" s="2" t="s">
        <v>26</v>
      </c>
      <c r="B3" s="15">
        <v>1</v>
      </c>
      <c r="C3" s="15">
        <v>2</v>
      </c>
      <c r="D3" s="15">
        <v>3</v>
      </c>
      <c r="E3" s="15">
        <v>4</v>
      </c>
      <c r="F3" s="15">
        <v>5</v>
      </c>
      <c r="G3" s="6">
        <v>1</v>
      </c>
      <c r="H3" s="6">
        <v>2</v>
      </c>
      <c r="I3" s="6">
        <v>3</v>
      </c>
      <c r="J3" s="6">
        <v>4</v>
      </c>
      <c r="K3" s="6">
        <v>5</v>
      </c>
      <c r="M3" s="99"/>
      <c r="N3" s="101"/>
    </row>
    <row r="4" spans="1:14" s="1" customFormat="1" x14ac:dyDescent="0.2">
      <c r="A4" s="89" t="s">
        <v>0</v>
      </c>
      <c r="B4" s="90"/>
      <c r="C4" s="90"/>
      <c r="D4" s="90"/>
      <c r="E4" s="90"/>
      <c r="F4" s="90"/>
      <c r="G4" s="90"/>
      <c r="H4" s="90"/>
      <c r="I4" s="90"/>
      <c r="J4" s="90"/>
      <c r="K4" s="91"/>
      <c r="M4" s="100"/>
      <c r="N4" s="102"/>
    </row>
    <row r="5" spans="1:14" s="1" customFormat="1" ht="34" customHeight="1" x14ac:dyDescent="0.2">
      <c r="A5" s="71" t="s">
        <v>1</v>
      </c>
      <c r="B5" s="66">
        <v>75</v>
      </c>
      <c r="C5" s="66">
        <v>75</v>
      </c>
      <c r="D5" s="66">
        <v>75</v>
      </c>
      <c r="E5" s="66">
        <v>75</v>
      </c>
      <c r="F5" s="66">
        <v>75</v>
      </c>
      <c r="G5" s="67"/>
      <c r="H5" s="68"/>
      <c r="I5" s="66"/>
      <c r="J5" s="66"/>
      <c r="K5" s="66"/>
      <c r="M5" s="50" t="s">
        <v>53</v>
      </c>
      <c r="N5" s="51" t="s">
        <v>88</v>
      </c>
    </row>
    <row r="6" spans="1:14" s="1" customFormat="1" ht="34" customHeight="1" x14ac:dyDescent="0.2">
      <c r="A6" s="71" t="s">
        <v>2</v>
      </c>
      <c r="B6" s="66">
        <v>216</v>
      </c>
      <c r="C6" s="66">
        <v>216</v>
      </c>
      <c r="D6" s="66">
        <v>216</v>
      </c>
      <c r="E6" s="66">
        <v>216</v>
      </c>
      <c r="F6" s="66">
        <v>216</v>
      </c>
      <c r="G6" s="66"/>
      <c r="H6" s="66">
        <v>1500</v>
      </c>
      <c r="I6" s="66"/>
      <c r="J6" s="66"/>
      <c r="K6" s="66"/>
      <c r="M6" s="50" t="s">
        <v>45</v>
      </c>
      <c r="N6" s="52" t="s">
        <v>75</v>
      </c>
    </row>
    <row r="7" spans="1:14" s="1" customFormat="1" ht="34" customHeight="1" x14ac:dyDescent="0.2">
      <c r="A7" s="72" t="s">
        <v>34</v>
      </c>
      <c r="B7" s="66">
        <v>75</v>
      </c>
      <c r="C7" s="66">
        <v>75</v>
      </c>
      <c r="D7" s="66">
        <v>75</v>
      </c>
      <c r="E7" s="66">
        <v>75</v>
      </c>
      <c r="F7" s="66">
        <v>75</v>
      </c>
      <c r="G7" s="66"/>
      <c r="H7" s="66">
        <v>400</v>
      </c>
      <c r="I7" s="66"/>
      <c r="J7" s="66"/>
      <c r="K7" s="66"/>
      <c r="M7" s="53" t="s">
        <v>84</v>
      </c>
      <c r="N7" s="52" t="s">
        <v>50</v>
      </c>
    </row>
    <row r="8" spans="1:14" s="1" customFormat="1" ht="34" customHeight="1" x14ac:dyDescent="0.2">
      <c r="A8" s="71" t="s">
        <v>3</v>
      </c>
      <c r="B8" s="66">
        <v>54</v>
      </c>
      <c r="C8" s="66">
        <v>54</v>
      </c>
      <c r="D8" s="66">
        <v>54</v>
      </c>
      <c r="E8" s="66">
        <v>54</v>
      </c>
      <c r="F8" s="66">
        <v>54</v>
      </c>
      <c r="G8" s="66"/>
      <c r="H8" s="66"/>
      <c r="I8" s="66"/>
      <c r="J8" s="66"/>
      <c r="K8" s="66"/>
      <c r="M8" s="50" t="s">
        <v>54</v>
      </c>
      <c r="N8" s="52" t="s">
        <v>51</v>
      </c>
    </row>
    <row r="9" spans="1:14" s="1" customFormat="1" ht="34" customHeight="1" x14ac:dyDescent="0.2">
      <c r="A9" s="73" t="s">
        <v>62</v>
      </c>
      <c r="B9" s="66">
        <v>75</v>
      </c>
      <c r="C9" s="66">
        <v>75</v>
      </c>
      <c r="D9" s="66">
        <v>75</v>
      </c>
      <c r="E9" s="66">
        <v>75</v>
      </c>
      <c r="F9" s="66">
        <v>75</v>
      </c>
      <c r="G9" s="66">
        <f>(15*4)</f>
        <v>60</v>
      </c>
      <c r="H9" s="69"/>
      <c r="I9" s="66"/>
      <c r="J9" s="66"/>
      <c r="K9" s="66"/>
      <c r="M9" s="50" t="s">
        <v>55</v>
      </c>
      <c r="N9" s="51" t="s">
        <v>87</v>
      </c>
    </row>
    <row r="10" spans="1:14" s="1" customFormat="1" ht="34" customHeight="1" x14ac:dyDescent="0.2">
      <c r="A10" s="73" t="s">
        <v>64</v>
      </c>
      <c r="B10" s="66">
        <v>150</v>
      </c>
      <c r="C10" s="66">
        <v>150</v>
      </c>
      <c r="D10" s="66">
        <v>150</v>
      </c>
      <c r="E10" s="66">
        <v>150</v>
      </c>
      <c r="F10" s="66">
        <v>150</v>
      </c>
      <c r="G10" s="66">
        <f>4*75</f>
        <v>300</v>
      </c>
      <c r="H10" s="66"/>
      <c r="I10" s="69"/>
      <c r="J10" s="66"/>
      <c r="K10" s="66"/>
      <c r="M10" s="50" t="s">
        <v>56</v>
      </c>
      <c r="N10" s="51" t="s">
        <v>86</v>
      </c>
    </row>
    <row r="11" spans="1:14" s="1" customFormat="1" ht="34" customHeight="1" x14ac:dyDescent="0.2">
      <c r="A11" s="73" t="s">
        <v>63</v>
      </c>
      <c r="B11" s="66">
        <v>261.5</v>
      </c>
      <c r="C11" s="66">
        <v>261.5</v>
      </c>
      <c r="D11" s="66">
        <v>261.5</v>
      </c>
      <c r="E11" s="66">
        <v>261.5</v>
      </c>
      <c r="F11" s="66">
        <v>261.5</v>
      </c>
      <c r="G11" s="66"/>
      <c r="H11" s="66"/>
      <c r="I11" s="66"/>
      <c r="J11" s="66"/>
      <c r="K11" s="66"/>
      <c r="M11" s="50" t="s">
        <v>58</v>
      </c>
      <c r="N11" s="54" t="s">
        <v>76</v>
      </c>
    </row>
    <row r="12" spans="1:14" s="1" customFormat="1" ht="34" customHeight="1" x14ac:dyDescent="0.2">
      <c r="A12" s="73" t="s">
        <v>65</v>
      </c>
      <c r="B12" s="66">
        <v>150</v>
      </c>
      <c r="C12" s="66">
        <v>150</v>
      </c>
      <c r="D12" s="66">
        <v>150</v>
      </c>
      <c r="E12" s="66">
        <v>150</v>
      </c>
      <c r="F12" s="66">
        <v>150</v>
      </c>
      <c r="G12" s="66"/>
      <c r="H12" s="66"/>
      <c r="I12" s="66"/>
      <c r="J12" s="66"/>
      <c r="K12" s="66"/>
      <c r="M12" s="50" t="s">
        <v>57</v>
      </c>
      <c r="N12" s="55"/>
    </row>
    <row r="13" spans="1:14" s="1" customFormat="1" ht="34" customHeight="1" x14ac:dyDescent="0.2">
      <c r="A13" s="71" t="s">
        <v>12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M13" s="50"/>
      <c r="N13" s="52" t="s">
        <v>33</v>
      </c>
    </row>
    <row r="14" spans="1:14" s="1" customFormat="1" x14ac:dyDescent="0.2">
      <c r="A14" s="9" t="s">
        <v>11</v>
      </c>
      <c r="B14" s="20">
        <f>SUM(B5:B13)</f>
        <v>1056.5</v>
      </c>
      <c r="C14" s="20">
        <f t="shared" ref="C14:K14" si="0">SUM(C5:C13)</f>
        <v>1056.5</v>
      </c>
      <c r="D14" s="20">
        <f t="shared" si="0"/>
        <v>1056.5</v>
      </c>
      <c r="E14" s="20">
        <f t="shared" si="0"/>
        <v>1056.5</v>
      </c>
      <c r="F14" s="20">
        <f t="shared" si="0"/>
        <v>1056.5</v>
      </c>
      <c r="G14" s="20">
        <f t="shared" si="0"/>
        <v>360</v>
      </c>
      <c r="H14" s="20">
        <f t="shared" si="0"/>
        <v>1900</v>
      </c>
      <c r="I14" s="20">
        <f t="shared" si="0"/>
        <v>0</v>
      </c>
      <c r="J14" s="20">
        <f t="shared" si="0"/>
        <v>0</v>
      </c>
      <c r="K14" s="20">
        <f t="shared" si="0"/>
        <v>0</v>
      </c>
      <c r="M14" s="27"/>
      <c r="N14" s="28"/>
    </row>
    <row r="15" spans="1:14" s="1" customFormat="1" x14ac:dyDescent="0.2">
      <c r="A15" s="89" t="s">
        <v>10</v>
      </c>
      <c r="B15" s="90"/>
      <c r="C15" s="90"/>
      <c r="D15" s="90"/>
      <c r="E15" s="90"/>
      <c r="F15" s="90"/>
      <c r="G15" s="90"/>
      <c r="H15" s="90"/>
      <c r="I15" s="90"/>
      <c r="J15" s="90"/>
      <c r="K15" s="91"/>
      <c r="M15" s="27"/>
      <c r="N15" s="28"/>
    </row>
    <row r="16" spans="1:14" s="1" customFormat="1" ht="34" customHeight="1" x14ac:dyDescent="0.2">
      <c r="A16" s="73" t="s">
        <v>73</v>
      </c>
      <c r="B16" s="66">
        <v>225</v>
      </c>
      <c r="C16" s="66">
        <v>225</v>
      </c>
      <c r="D16" s="66">
        <v>225</v>
      </c>
      <c r="E16" s="66">
        <v>225</v>
      </c>
      <c r="F16" s="66">
        <v>225</v>
      </c>
      <c r="G16" s="66"/>
      <c r="H16" s="66"/>
      <c r="I16" s="66"/>
      <c r="J16" s="66"/>
      <c r="K16" s="66"/>
      <c r="M16" s="50" t="s">
        <v>59</v>
      </c>
      <c r="N16" s="52" t="s">
        <v>33</v>
      </c>
    </row>
    <row r="17" spans="1:14" s="1" customFormat="1" ht="34" customHeight="1" x14ac:dyDescent="0.2">
      <c r="A17" s="71" t="s">
        <v>5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M17" s="56"/>
      <c r="N17" s="52" t="s">
        <v>33</v>
      </c>
    </row>
    <row r="18" spans="1:14" s="1" customFormat="1" ht="34" customHeight="1" x14ac:dyDescent="0.2">
      <c r="A18" s="73" t="s">
        <v>66</v>
      </c>
      <c r="B18" s="66"/>
      <c r="C18" s="66"/>
      <c r="D18" s="66"/>
      <c r="E18" s="66"/>
      <c r="F18" s="66"/>
      <c r="G18" s="66">
        <v>16.75</v>
      </c>
      <c r="H18" s="66">
        <v>16.75</v>
      </c>
      <c r="I18" s="66"/>
      <c r="J18" s="66"/>
      <c r="K18" s="66"/>
      <c r="M18" s="57" t="s">
        <v>33</v>
      </c>
      <c r="N18" s="58" t="s">
        <v>61</v>
      </c>
    </row>
    <row r="19" spans="1:14" s="1" customFormat="1" ht="34" customHeight="1" x14ac:dyDescent="0.2">
      <c r="A19" s="73" t="s">
        <v>67</v>
      </c>
      <c r="B19" s="66"/>
      <c r="C19" s="66"/>
      <c r="D19" s="66"/>
      <c r="E19" s="66"/>
      <c r="F19" s="66"/>
      <c r="G19" s="66">
        <v>75</v>
      </c>
      <c r="H19" s="66">
        <v>75</v>
      </c>
      <c r="I19" s="66"/>
      <c r="J19" s="66"/>
      <c r="K19" s="66"/>
      <c r="M19" s="57"/>
      <c r="N19" s="52" t="s">
        <v>52</v>
      </c>
    </row>
    <row r="20" spans="1:14" s="1" customFormat="1" ht="34" customHeight="1" x14ac:dyDescent="0.2">
      <c r="A20" s="71" t="s">
        <v>12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M20" s="50"/>
      <c r="N20" s="55"/>
    </row>
    <row r="21" spans="1:14" s="1" customFormat="1" x14ac:dyDescent="0.2">
      <c r="A21" s="9" t="s">
        <v>13</v>
      </c>
      <c r="B21" s="20">
        <f>+SUM(B16:B20)</f>
        <v>225</v>
      </c>
      <c r="C21" s="20">
        <f t="shared" ref="C21:K21" si="1">+SUM(C16:C20)</f>
        <v>225</v>
      </c>
      <c r="D21" s="20">
        <f t="shared" si="1"/>
        <v>225</v>
      </c>
      <c r="E21" s="20">
        <f t="shared" si="1"/>
        <v>225</v>
      </c>
      <c r="F21" s="20">
        <f t="shared" si="1"/>
        <v>225</v>
      </c>
      <c r="G21" s="20">
        <f t="shared" si="1"/>
        <v>91.75</v>
      </c>
      <c r="H21" s="20">
        <f t="shared" si="1"/>
        <v>91.75</v>
      </c>
      <c r="I21" s="20">
        <f t="shared" si="1"/>
        <v>0</v>
      </c>
      <c r="J21" s="20">
        <f t="shared" si="1"/>
        <v>0</v>
      </c>
      <c r="K21" s="20">
        <f t="shared" si="1"/>
        <v>0</v>
      </c>
      <c r="M21" s="30"/>
      <c r="N21" s="28"/>
    </row>
    <row r="22" spans="1:14" s="4" customFormat="1" x14ac:dyDescent="0.2">
      <c r="A22" s="37" t="s">
        <v>24</v>
      </c>
      <c r="B22" s="20">
        <f>SUM(B21+B14)</f>
        <v>1281.5</v>
      </c>
      <c r="C22" s="20">
        <f t="shared" ref="C22:K22" si="2">SUM(C21+C14)</f>
        <v>1281.5</v>
      </c>
      <c r="D22" s="20">
        <f t="shared" si="2"/>
        <v>1281.5</v>
      </c>
      <c r="E22" s="20">
        <f t="shared" si="2"/>
        <v>1281.5</v>
      </c>
      <c r="F22" s="20">
        <f t="shared" si="2"/>
        <v>1281.5</v>
      </c>
      <c r="G22" s="20">
        <f t="shared" si="2"/>
        <v>451.75</v>
      </c>
      <c r="H22" s="20">
        <f t="shared" si="2"/>
        <v>1991.75</v>
      </c>
      <c r="I22" s="20">
        <f t="shared" si="2"/>
        <v>0</v>
      </c>
      <c r="J22" s="20">
        <f t="shared" si="2"/>
        <v>0</v>
      </c>
      <c r="K22" s="20">
        <f t="shared" si="2"/>
        <v>0</v>
      </c>
      <c r="M22" s="31"/>
      <c r="N22" s="32"/>
    </row>
    <row r="23" spans="1:14" s="4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M23" s="24"/>
      <c r="N23" s="24"/>
    </row>
    <row r="24" spans="1:14" s="4" customFormat="1" ht="16" x14ac:dyDescent="0.2">
      <c r="A24" s="5"/>
      <c r="B24" s="5"/>
      <c r="C24" s="5"/>
      <c r="D24" s="95" t="s">
        <v>38</v>
      </c>
      <c r="E24" s="96"/>
      <c r="F24" s="96"/>
      <c r="G24" s="96"/>
      <c r="H24" s="96"/>
      <c r="I24" s="96"/>
      <c r="J24" s="96"/>
      <c r="K24" s="96"/>
      <c r="M24" s="25" t="s">
        <v>33</v>
      </c>
      <c r="N24" s="24"/>
    </row>
    <row r="25" spans="1:14" s="4" customFormat="1" x14ac:dyDescent="0.2">
      <c r="A25" s="5"/>
      <c r="B25" s="5"/>
      <c r="C25" s="5"/>
      <c r="D25" s="6" t="s">
        <v>22</v>
      </c>
      <c r="E25" s="6">
        <v>1</v>
      </c>
      <c r="F25" s="6">
        <v>2</v>
      </c>
      <c r="G25" s="6">
        <v>3</v>
      </c>
      <c r="H25" s="6">
        <v>4</v>
      </c>
      <c r="I25" s="6">
        <v>5</v>
      </c>
      <c r="J25" s="6" t="s">
        <v>35</v>
      </c>
      <c r="K25" s="6" t="s">
        <v>89</v>
      </c>
      <c r="M25" s="24"/>
      <c r="N25" s="24"/>
    </row>
    <row r="26" spans="1:14" s="4" customFormat="1" x14ac:dyDescent="0.2">
      <c r="A26" s="5"/>
      <c r="B26" s="5"/>
      <c r="C26" s="5"/>
      <c r="D26" s="3" t="s">
        <v>6</v>
      </c>
      <c r="E26" s="40">
        <f>SUM(B22)</f>
        <v>1281.5</v>
      </c>
      <c r="F26" s="40">
        <f>SUM(C22)</f>
        <v>1281.5</v>
      </c>
      <c r="G26" s="40">
        <f>SUM(D22)</f>
        <v>1281.5</v>
      </c>
      <c r="H26" s="40">
        <f>SUM(E22)</f>
        <v>1281.5</v>
      </c>
      <c r="I26" s="40">
        <f>SUM(F22)</f>
        <v>1281.5</v>
      </c>
      <c r="J26" s="41">
        <f>SUM(E26:I26)</f>
        <v>6407.5</v>
      </c>
      <c r="K26" s="41">
        <f>AVERAGE(E26:I26)</f>
        <v>1281.5</v>
      </c>
      <c r="M26" s="24"/>
      <c r="N26" s="24"/>
    </row>
    <row r="27" spans="1:14" s="4" customFormat="1" x14ac:dyDescent="0.2">
      <c r="A27" s="5"/>
      <c r="B27" s="5"/>
      <c r="C27" s="5"/>
      <c r="D27" s="3" t="s">
        <v>7</v>
      </c>
      <c r="E27" s="40">
        <f>+SUM(G22)</f>
        <v>451.75</v>
      </c>
      <c r="F27" s="40">
        <f>+SUM(H22)</f>
        <v>1991.75</v>
      </c>
      <c r="G27" s="40">
        <f>+SUM(I22)</f>
        <v>0</v>
      </c>
      <c r="H27" s="40">
        <f>+SUM(J22)</f>
        <v>0</v>
      </c>
      <c r="I27" s="40">
        <f>+SUM(K22)</f>
        <v>0</v>
      </c>
      <c r="J27" s="41">
        <f>SUM(E27:I27)</f>
        <v>2443.5</v>
      </c>
      <c r="K27" s="41">
        <f t="shared" ref="K27:K28" si="3">AVERAGE(E27:I27)</f>
        <v>488.7</v>
      </c>
      <c r="M27" s="24"/>
      <c r="N27" s="24"/>
    </row>
    <row r="28" spans="1:14" s="4" customFormat="1" ht="32" x14ac:dyDescent="0.2">
      <c r="A28" s="5"/>
      <c r="B28" s="5"/>
      <c r="C28" s="5"/>
      <c r="D28" s="48" t="s">
        <v>90</v>
      </c>
      <c r="E28" s="39">
        <f>E26-E27</f>
        <v>829.75</v>
      </c>
      <c r="F28" s="39">
        <f t="shared" ref="F28:J28" si="4">F26-F27</f>
        <v>-710.25</v>
      </c>
      <c r="G28" s="39">
        <f t="shared" si="4"/>
        <v>1281.5</v>
      </c>
      <c r="H28" s="39">
        <f t="shared" si="4"/>
        <v>1281.5</v>
      </c>
      <c r="I28" s="39">
        <f t="shared" si="4"/>
        <v>1281.5</v>
      </c>
      <c r="J28" s="42">
        <f t="shared" si="4"/>
        <v>3964</v>
      </c>
      <c r="K28" s="41">
        <f t="shared" si="3"/>
        <v>792.8</v>
      </c>
      <c r="M28" s="24"/>
      <c r="N28" s="24"/>
    </row>
    <row r="29" spans="1:14" s="4" customFormat="1" x14ac:dyDescent="0.2">
      <c r="A29" s="5"/>
      <c r="B29" s="5"/>
      <c r="C29" s="5"/>
      <c r="D29" s="3" t="s">
        <v>28</v>
      </c>
      <c r="E29" s="39">
        <f>SUM(E28)</f>
        <v>829.75</v>
      </c>
      <c r="F29" s="39">
        <f>SUM(E29+F28)</f>
        <v>119.5</v>
      </c>
      <c r="G29" s="39">
        <f>SUM(F29+G28)</f>
        <v>1401</v>
      </c>
      <c r="H29" s="39">
        <f>SUM(G29+H28)</f>
        <v>2682.5</v>
      </c>
      <c r="I29" s="39">
        <f>SUM(H29+I28)</f>
        <v>3964</v>
      </c>
      <c r="J29" s="43" t="s">
        <v>33</v>
      </c>
      <c r="K29" s="43"/>
      <c r="M29" s="24"/>
      <c r="N29" s="24"/>
    </row>
    <row r="30" spans="1:14" s="4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M30" s="24"/>
      <c r="N30" s="24"/>
    </row>
    <row r="31" spans="1:14" s="1" customFormat="1" ht="30" customHeight="1" x14ac:dyDescent="0.2">
      <c r="A31" s="8"/>
      <c r="B31" s="82" t="s">
        <v>83</v>
      </c>
      <c r="C31" s="82"/>
      <c r="D31" s="82"/>
      <c r="E31" s="82"/>
      <c r="F31" s="82"/>
      <c r="G31" s="82"/>
      <c r="H31" s="82"/>
      <c r="I31" s="82"/>
      <c r="J31" s="82"/>
      <c r="K31" s="82"/>
      <c r="M31" s="99" t="s">
        <v>41</v>
      </c>
      <c r="N31" s="103" t="s">
        <v>42</v>
      </c>
    </row>
    <row r="32" spans="1:14" s="4" customFormat="1" x14ac:dyDescent="0.2">
      <c r="A32" s="10"/>
      <c r="B32" s="83" t="s">
        <v>40</v>
      </c>
      <c r="C32" s="83"/>
      <c r="D32" s="83"/>
      <c r="E32" s="83"/>
      <c r="F32" s="83"/>
      <c r="G32" s="84" t="s">
        <v>39</v>
      </c>
      <c r="H32" s="84"/>
      <c r="I32" s="84"/>
      <c r="J32" s="84"/>
      <c r="K32" s="84"/>
      <c r="M32" s="99"/>
      <c r="N32" s="103"/>
    </row>
    <row r="33" spans="1:14" s="1" customFormat="1" x14ac:dyDescent="0.2">
      <c r="A33" s="9" t="s">
        <v>26</v>
      </c>
      <c r="B33" s="15">
        <v>1</v>
      </c>
      <c r="C33" s="15">
        <v>2</v>
      </c>
      <c r="D33" s="15">
        <v>3</v>
      </c>
      <c r="E33" s="15">
        <v>4</v>
      </c>
      <c r="F33" s="15">
        <v>5</v>
      </c>
      <c r="G33" s="11">
        <v>1</v>
      </c>
      <c r="H33" s="11">
        <v>2</v>
      </c>
      <c r="I33" s="11">
        <v>3</v>
      </c>
      <c r="J33" s="11">
        <v>4</v>
      </c>
      <c r="K33" s="11">
        <v>5</v>
      </c>
      <c r="M33" s="99"/>
      <c r="N33" s="103"/>
    </row>
    <row r="34" spans="1:14" s="4" customFormat="1" ht="16" customHeight="1" x14ac:dyDescent="0.2">
      <c r="A34" s="89" t="s">
        <v>14</v>
      </c>
      <c r="B34" s="90"/>
      <c r="C34" s="90"/>
      <c r="D34" s="90"/>
      <c r="E34" s="90"/>
      <c r="F34" s="90"/>
      <c r="G34" s="90"/>
      <c r="H34" s="90"/>
      <c r="I34" s="90"/>
      <c r="J34" s="90"/>
      <c r="K34" s="91"/>
      <c r="M34" s="100"/>
      <c r="N34" s="104"/>
    </row>
    <row r="35" spans="1:14" s="1" customFormat="1" ht="32" x14ac:dyDescent="0.2">
      <c r="A35" s="71" t="s">
        <v>15</v>
      </c>
      <c r="B35" s="66">
        <v>240</v>
      </c>
      <c r="C35" s="66"/>
      <c r="D35" s="66"/>
      <c r="E35" s="66"/>
      <c r="F35" s="66">
        <v>240</v>
      </c>
      <c r="G35" s="66"/>
      <c r="H35" s="66">
        <v>800</v>
      </c>
      <c r="I35" s="66"/>
      <c r="J35" s="66"/>
      <c r="K35" s="66"/>
      <c r="M35" s="50" t="s">
        <v>69</v>
      </c>
      <c r="N35" s="58" t="s">
        <v>70</v>
      </c>
    </row>
    <row r="36" spans="1:14" s="1" customFormat="1" ht="32" x14ac:dyDescent="0.2">
      <c r="A36" s="73" t="s">
        <v>47</v>
      </c>
      <c r="B36" s="66">
        <v>100</v>
      </c>
      <c r="C36" s="66"/>
      <c r="D36" s="66"/>
      <c r="E36" s="66"/>
      <c r="F36" s="66">
        <v>100</v>
      </c>
      <c r="G36" s="66"/>
      <c r="H36" s="66">
        <v>100</v>
      </c>
      <c r="I36" s="66"/>
      <c r="J36" s="66"/>
      <c r="K36" s="66"/>
      <c r="M36" s="50" t="s">
        <v>71</v>
      </c>
      <c r="N36" s="58" t="s">
        <v>72</v>
      </c>
    </row>
    <row r="37" spans="1:14" s="1" customFormat="1" ht="32" x14ac:dyDescent="0.2">
      <c r="A37" s="71" t="s">
        <v>16</v>
      </c>
      <c r="B37" s="66"/>
      <c r="C37" s="66"/>
      <c r="D37" s="66"/>
      <c r="E37" s="66"/>
      <c r="F37" s="66"/>
      <c r="G37" s="66"/>
      <c r="H37" s="70"/>
      <c r="I37" s="66">
        <v>10000</v>
      </c>
      <c r="J37" s="66">
        <f>100*200</f>
        <v>20000</v>
      </c>
      <c r="K37" s="66">
        <f>100*200</f>
        <v>20000</v>
      </c>
      <c r="M37" s="50" t="s">
        <v>33</v>
      </c>
      <c r="N37" s="61" t="s">
        <v>79</v>
      </c>
    </row>
    <row r="38" spans="1:14" s="4" customFormat="1" ht="16" x14ac:dyDescent="0.2">
      <c r="A38" s="92" t="s">
        <v>4</v>
      </c>
      <c r="B38" s="93"/>
      <c r="C38" s="93"/>
      <c r="D38" s="93"/>
      <c r="E38" s="93"/>
      <c r="F38" s="93"/>
      <c r="G38" s="93"/>
      <c r="H38" s="93"/>
      <c r="I38" s="93"/>
      <c r="J38" s="93"/>
      <c r="K38" s="94"/>
      <c r="M38" s="27" t="s">
        <v>33</v>
      </c>
      <c r="N38" s="33"/>
    </row>
    <row r="39" spans="1:14" s="1" customFormat="1" ht="32" x14ac:dyDescent="0.2">
      <c r="A39" s="74" t="s">
        <v>44</v>
      </c>
      <c r="B39" s="66"/>
      <c r="C39" s="66"/>
      <c r="D39" s="66"/>
      <c r="E39" s="66"/>
      <c r="F39" s="66"/>
      <c r="G39" s="66"/>
      <c r="H39" s="66">
        <f>412+250</f>
        <v>662</v>
      </c>
      <c r="I39" s="66">
        <f t="shared" ref="I39:K39" si="5">412+250</f>
        <v>662</v>
      </c>
      <c r="J39" s="66">
        <f t="shared" si="5"/>
        <v>662</v>
      </c>
      <c r="K39" s="66">
        <f t="shared" si="5"/>
        <v>662</v>
      </c>
      <c r="M39" s="62"/>
      <c r="N39" s="52" t="s">
        <v>74</v>
      </c>
    </row>
    <row r="40" spans="1:14" s="1" customFormat="1" ht="16" x14ac:dyDescent="0.2">
      <c r="A40" s="71" t="s">
        <v>29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M40" s="50" t="s">
        <v>33</v>
      </c>
      <c r="N40" s="55"/>
    </row>
    <row r="41" spans="1:14" s="1" customFormat="1" x14ac:dyDescent="0.2">
      <c r="A41" s="75" t="s">
        <v>49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M41" s="50"/>
      <c r="N41" s="55"/>
    </row>
    <row r="42" spans="1:14" s="1" customFormat="1" ht="16" x14ac:dyDescent="0.2">
      <c r="A42" s="92" t="s">
        <v>8</v>
      </c>
      <c r="B42" s="93"/>
      <c r="C42" s="93"/>
      <c r="D42" s="93"/>
      <c r="E42" s="93"/>
      <c r="F42" s="93"/>
      <c r="G42" s="93"/>
      <c r="H42" s="93"/>
      <c r="I42" s="93"/>
      <c r="J42" s="93"/>
      <c r="K42" s="94"/>
      <c r="M42" s="27" t="s">
        <v>33</v>
      </c>
      <c r="N42" s="34"/>
    </row>
    <row r="43" spans="1:14" s="1" customFormat="1" ht="16" x14ac:dyDescent="0.2">
      <c r="A43" s="71" t="s">
        <v>30</v>
      </c>
      <c r="B43" s="66"/>
      <c r="C43" s="66"/>
      <c r="D43" s="66"/>
      <c r="E43" s="66"/>
      <c r="F43" s="66"/>
      <c r="G43" s="66"/>
      <c r="H43" s="66">
        <v>500</v>
      </c>
      <c r="I43" s="66">
        <v>1000</v>
      </c>
      <c r="J43" s="66">
        <v>2000</v>
      </c>
      <c r="K43" s="66">
        <v>2000</v>
      </c>
      <c r="M43" s="50" t="s">
        <v>33</v>
      </c>
      <c r="N43" s="52" t="s">
        <v>60</v>
      </c>
    </row>
    <row r="44" spans="1:14" s="1" customFormat="1" x14ac:dyDescent="0.2">
      <c r="A44" s="73" t="s">
        <v>17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M44" s="57"/>
      <c r="N44" s="52"/>
    </row>
    <row r="45" spans="1:14" s="1" customFormat="1" x14ac:dyDescent="0.2">
      <c r="A45" s="73" t="s">
        <v>46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M45" s="56"/>
      <c r="N45" s="55"/>
    </row>
    <row r="46" spans="1:14" s="1" customFormat="1" x14ac:dyDescent="0.2">
      <c r="A46" s="92" t="s">
        <v>20</v>
      </c>
      <c r="B46" s="93"/>
      <c r="C46" s="93"/>
      <c r="D46" s="93"/>
      <c r="E46" s="93"/>
      <c r="F46" s="93"/>
      <c r="G46" s="93"/>
      <c r="H46" s="93"/>
      <c r="I46" s="93"/>
      <c r="J46" s="93"/>
      <c r="K46" s="94"/>
      <c r="M46" s="29"/>
      <c r="N46" s="33"/>
    </row>
    <row r="47" spans="1:14" s="1" customFormat="1" ht="16" x14ac:dyDescent="0.2">
      <c r="A47" s="73" t="s">
        <v>48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M47" s="57" t="s">
        <v>33</v>
      </c>
      <c r="N47" s="55"/>
    </row>
    <row r="48" spans="1:14" s="1" customFormat="1" x14ac:dyDescent="0.2">
      <c r="A48" s="71" t="s">
        <v>18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M48" s="56"/>
      <c r="N48" s="55"/>
    </row>
    <row r="49" spans="1:14" s="1" customFormat="1" x14ac:dyDescent="0.2">
      <c r="A49" s="71" t="s">
        <v>31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M49" s="62"/>
      <c r="N49" s="58"/>
    </row>
    <row r="50" spans="1:14" s="1" customFormat="1" x14ac:dyDescent="0.2">
      <c r="A50" s="71" t="s">
        <v>19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M50" s="63"/>
      <c r="N50" s="64"/>
    </row>
    <row r="51" spans="1:14" s="1" customFormat="1" x14ac:dyDescent="0.2">
      <c r="A51" s="71" t="s">
        <v>23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M51" s="60"/>
      <c r="N51" s="65"/>
    </row>
    <row r="52" spans="1:14" s="4" customFormat="1" x14ac:dyDescent="0.2">
      <c r="A52" s="37" t="s">
        <v>21</v>
      </c>
      <c r="B52" s="20">
        <f>SUM(B35:B51)</f>
        <v>340</v>
      </c>
      <c r="C52" s="20">
        <f t="shared" ref="C52:K52" si="6">SUM(C35:C51)</f>
        <v>0</v>
      </c>
      <c r="D52" s="20">
        <f t="shared" si="6"/>
        <v>0</v>
      </c>
      <c r="E52" s="20">
        <f t="shared" si="6"/>
        <v>0</v>
      </c>
      <c r="F52" s="20">
        <f t="shared" si="6"/>
        <v>340</v>
      </c>
      <c r="G52" s="20">
        <f t="shared" si="6"/>
        <v>0</v>
      </c>
      <c r="H52" s="20">
        <f t="shared" si="6"/>
        <v>2062</v>
      </c>
      <c r="I52" s="20">
        <f t="shared" si="6"/>
        <v>11662</v>
      </c>
      <c r="J52" s="20">
        <f t="shared" si="6"/>
        <v>22662</v>
      </c>
      <c r="K52" s="20">
        <f t="shared" si="6"/>
        <v>22662</v>
      </c>
      <c r="M52" s="59"/>
      <c r="N52" s="59"/>
    </row>
    <row r="53" spans="1:14" s="4" customForma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M53" s="25"/>
      <c r="N53" s="24"/>
    </row>
    <row r="54" spans="1:14" s="4" customFormat="1" x14ac:dyDescent="0.2">
      <c r="A54" s="5"/>
      <c r="B54" s="5"/>
      <c r="C54" s="5"/>
      <c r="D54" s="97" t="s">
        <v>37</v>
      </c>
      <c r="E54" s="98"/>
      <c r="F54" s="98"/>
      <c r="G54" s="98"/>
      <c r="H54" s="98"/>
      <c r="I54" s="98"/>
      <c r="J54" s="98"/>
      <c r="K54" s="98"/>
      <c r="M54" s="25"/>
      <c r="N54" s="24"/>
    </row>
    <row r="55" spans="1:14" s="4" customFormat="1" x14ac:dyDescent="0.2">
      <c r="A55" s="5"/>
      <c r="B55" s="5"/>
      <c r="C55" s="5"/>
      <c r="D55" s="11" t="s">
        <v>22</v>
      </c>
      <c r="E55" s="11">
        <v>1</v>
      </c>
      <c r="F55" s="11">
        <v>2</v>
      </c>
      <c r="G55" s="11">
        <v>3</v>
      </c>
      <c r="H55" s="11">
        <v>4</v>
      </c>
      <c r="I55" s="11">
        <v>5</v>
      </c>
      <c r="J55" s="11" t="s">
        <v>35</v>
      </c>
      <c r="K55" s="11" t="s">
        <v>89</v>
      </c>
      <c r="M55" s="25"/>
      <c r="N55" s="24"/>
    </row>
    <row r="56" spans="1:14" s="4" customFormat="1" x14ac:dyDescent="0.2">
      <c r="A56" s="5"/>
      <c r="B56" s="5"/>
      <c r="C56" s="5"/>
      <c r="D56" s="3" t="s">
        <v>91</v>
      </c>
      <c r="E56" s="45">
        <f>SUM(B52)</f>
        <v>340</v>
      </c>
      <c r="F56" s="45">
        <f t="shared" ref="F56" si="7">SUM(C52)</f>
        <v>0</v>
      </c>
      <c r="G56" s="45">
        <f t="shared" ref="G56" si="8">SUM(D52)</f>
        <v>0</v>
      </c>
      <c r="H56" s="45">
        <f t="shared" ref="H56" si="9">SUM(E52)</f>
        <v>0</v>
      </c>
      <c r="I56" s="45">
        <f t="shared" ref="I56" si="10">SUM(F52)</f>
        <v>340</v>
      </c>
      <c r="J56" s="41">
        <f>SUM(E56:I56)</f>
        <v>680</v>
      </c>
      <c r="K56" s="41">
        <f>AVERAGE(E56:I56)</f>
        <v>136</v>
      </c>
      <c r="M56" s="25"/>
      <c r="N56" s="24"/>
    </row>
    <row r="57" spans="1:14" s="4" customFormat="1" x14ac:dyDescent="0.2">
      <c r="A57" s="5"/>
      <c r="B57" s="5"/>
      <c r="C57" s="5"/>
      <c r="D57" s="3" t="s">
        <v>92</v>
      </c>
      <c r="E57" s="45">
        <f>+SUM(G52)</f>
        <v>0</v>
      </c>
      <c r="F57" s="45">
        <f t="shared" ref="F57" si="11">+SUM(H52)</f>
        <v>2062</v>
      </c>
      <c r="G57" s="45">
        <f t="shared" ref="G57" si="12">+SUM(I52)</f>
        <v>11662</v>
      </c>
      <c r="H57" s="45">
        <f t="shared" ref="H57" si="13">+SUM(J52)</f>
        <v>22662</v>
      </c>
      <c r="I57" s="45">
        <f t="shared" ref="I57" si="14">+SUM(K52)</f>
        <v>22662</v>
      </c>
      <c r="J57" s="41">
        <f>SUM(E57:I57)</f>
        <v>59048</v>
      </c>
      <c r="K57" s="41">
        <f t="shared" ref="K57:K58" si="15">AVERAGE(E57:I57)</f>
        <v>11809.6</v>
      </c>
      <c r="M57" s="25"/>
      <c r="N57" s="24"/>
    </row>
    <row r="58" spans="1:14" s="4" customFormat="1" ht="32" x14ac:dyDescent="0.2">
      <c r="A58" s="5"/>
      <c r="B58" s="5"/>
      <c r="C58" s="5"/>
      <c r="D58" s="48" t="s">
        <v>93</v>
      </c>
      <c r="E58" s="39">
        <f>E57-E56</f>
        <v>-340</v>
      </c>
      <c r="F58" s="39">
        <f t="shared" ref="F58:J58" si="16">F57-F56</f>
        <v>2062</v>
      </c>
      <c r="G58" s="39">
        <f t="shared" si="16"/>
        <v>11662</v>
      </c>
      <c r="H58" s="39">
        <f t="shared" si="16"/>
        <v>22662</v>
      </c>
      <c r="I58" s="39">
        <f t="shared" si="16"/>
        <v>22322</v>
      </c>
      <c r="J58" s="39">
        <f t="shared" si="16"/>
        <v>58368</v>
      </c>
      <c r="K58" s="41">
        <f t="shared" si="15"/>
        <v>11673.6</v>
      </c>
      <c r="M58" s="25"/>
      <c r="N58" s="24"/>
    </row>
    <row r="59" spans="1:14" s="4" customFormat="1" x14ac:dyDescent="0.2">
      <c r="A59" s="5"/>
      <c r="B59" s="5"/>
      <c r="C59" s="5"/>
      <c r="D59" s="7" t="s">
        <v>94</v>
      </c>
      <c r="E59" s="44">
        <f>E58</f>
        <v>-340</v>
      </c>
      <c r="F59" s="44">
        <f>E59+F58</f>
        <v>1722</v>
      </c>
      <c r="G59" s="44">
        <f t="shared" ref="G59" si="17">F59+G58</f>
        <v>13384</v>
      </c>
      <c r="H59" s="44">
        <f t="shared" ref="H59" si="18">G59+H58</f>
        <v>36046</v>
      </c>
      <c r="I59" s="44">
        <f t="shared" ref="I59" si="19">H59+I58</f>
        <v>58368</v>
      </c>
      <c r="J59" s="46" t="s">
        <v>33</v>
      </c>
      <c r="K59" s="46"/>
      <c r="M59" s="24"/>
      <c r="N59" s="24"/>
    </row>
    <row r="60" spans="1:14" s="4" customForma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M60" s="25"/>
      <c r="N60" s="24"/>
    </row>
    <row r="61" spans="1:14" s="4" customFormat="1" x14ac:dyDescent="0.2">
      <c r="A61" s="5"/>
      <c r="B61" s="5"/>
      <c r="C61" s="5"/>
      <c r="D61" s="97" t="s">
        <v>36</v>
      </c>
      <c r="E61" s="98"/>
      <c r="F61" s="98"/>
      <c r="G61" s="98"/>
      <c r="H61" s="98"/>
      <c r="I61" s="98"/>
      <c r="J61" s="98"/>
      <c r="K61" s="98"/>
      <c r="M61" s="24"/>
      <c r="N61" s="24"/>
    </row>
    <row r="62" spans="1:14" s="1" customFormat="1" x14ac:dyDescent="0.2">
      <c r="A62" s="12"/>
      <c r="B62" s="13"/>
      <c r="C62" s="13"/>
      <c r="D62" s="11" t="s">
        <v>22</v>
      </c>
      <c r="E62" s="11">
        <v>1</v>
      </c>
      <c r="F62" s="11">
        <v>2</v>
      </c>
      <c r="G62" s="11">
        <v>3</v>
      </c>
      <c r="H62" s="11">
        <v>4</v>
      </c>
      <c r="I62" s="11">
        <v>5</v>
      </c>
      <c r="J62" s="11" t="s">
        <v>35</v>
      </c>
      <c r="K62" s="11" t="s">
        <v>89</v>
      </c>
      <c r="M62" s="25"/>
      <c r="N62" s="23"/>
    </row>
    <row r="63" spans="1:14" s="1" customFormat="1" x14ac:dyDescent="0.2">
      <c r="D63" s="3" t="s">
        <v>91</v>
      </c>
      <c r="E63" s="45">
        <f>E56-E26</f>
        <v>-941.5</v>
      </c>
      <c r="F63" s="45">
        <f t="shared" ref="F63:J63" si="20">F56-F26</f>
        <v>-1281.5</v>
      </c>
      <c r="G63" s="45">
        <f t="shared" si="20"/>
        <v>-1281.5</v>
      </c>
      <c r="H63" s="45">
        <f t="shared" si="20"/>
        <v>-1281.5</v>
      </c>
      <c r="I63" s="45">
        <f t="shared" si="20"/>
        <v>-941.5</v>
      </c>
      <c r="J63" s="39">
        <f t="shared" si="20"/>
        <v>-5727.5</v>
      </c>
      <c r="K63" s="41">
        <f>AVERAGE(E63:I63)</f>
        <v>-1145.5</v>
      </c>
      <c r="M63" s="25"/>
      <c r="N63" s="23"/>
    </row>
    <row r="64" spans="1:14" s="1" customFormat="1" x14ac:dyDescent="0.2">
      <c r="D64" s="3" t="s">
        <v>92</v>
      </c>
      <c r="E64" s="45">
        <f>E57-E27</f>
        <v>-451.75</v>
      </c>
      <c r="F64" s="45">
        <f t="shared" ref="F64:J64" si="21">F57-F27</f>
        <v>70.25</v>
      </c>
      <c r="G64" s="45">
        <f t="shared" si="21"/>
        <v>11662</v>
      </c>
      <c r="H64" s="45">
        <f t="shared" si="21"/>
        <v>22662</v>
      </c>
      <c r="I64" s="45">
        <f t="shared" si="21"/>
        <v>22662</v>
      </c>
      <c r="J64" s="39">
        <f t="shared" si="21"/>
        <v>56604.5</v>
      </c>
      <c r="K64" s="41">
        <f t="shared" ref="K64:K65" si="22">AVERAGE(E64:I64)</f>
        <v>11320.9</v>
      </c>
      <c r="M64" s="23"/>
      <c r="N64" s="23"/>
    </row>
    <row r="65" spans="4:14" s="1" customFormat="1" ht="32" x14ac:dyDescent="0.2">
      <c r="D65" s="48" t="s">
        <v>93</v>
      </c>
      <c r="E65" s="39">
        <f>E64-E63</f>
        <v>489.75</v>
      </c>
      <c r="F65" s="39">
        <f t="shared" ref="F65:I65" si="23">F64-F63</f>
        <v>1351.75</v>
      </c>
      <c r="G65" s="39">
        <f t="shared" si="23"/>
        <v>12943.5</v>
      </c>
      <c r="H65" s="39">
        <f t="shared" si="23"/>
        <v>23943.5</v>
      </c>
      <c r="I65" s="39">
        <f t="shared" si="23"/>
        <v>23603.5</v>
      </c>
      <c r="J65" s="39">
        <f>J64-J63</f>
        <v>62332</v>
      </c>
      <c r="K65" s="41">
        <f t="shared" si="22"/>
        <v>12466.4</v>
      </c>
      <c r="M65" s="25"/>
      <c r="N65" s="23"/>
    </row>
    <row r="66" spans="4:14" s="1" customFormat="1" x14ac:dyDescent="0.2">
      <c r="D66" s="7" t="s">
        <v>94</v>
      </c>
      <c r="E66" s="44">
        <f>E65</f>
        <v>489.75</v>
      </c>
      <c r="F66" s="44">
        <f>E66+F65</f>
        <v>1841.5</v>
      </c>
      <c r="G66" s="44">
        <f t="shared" ref="G66:I66" si="24">F66+G65</f>
        <v>14785</v>
      </c>
      <c r="H66" s="44">
        <f t="shared" si="24"/>
        <v>38728.5</v>
      </c>
      <c r="I66" s="44">
        <f t="shared" si="24"/>
        <v>62332</v>
      </c>
      <c r="J66" s="43" t="s">
        <v>33</v>
      </c>
      <c r="K66" s="43"/>
      <c r="M66" s="25"/>
      <c r="N66" s="23"/>
    </row>
    <row r="67" spans="4:14" s="1" customFormat="1" x14ac:dyDescent="0.2">
      <c r="E67" s="38"/>
      <c r="F67" s="38"/>
      <c r="G67" s="47"/>
      <c r="H67" s="47"/>
      <c r="I67" s="47"/>
      <c r="J67" s="47"/>
      <c r="K67" s="47"/>
      <c r="M67" s="23"/>
      <c r="N67" s="23"/>
    </row>
  </sheetData>
  <sheetProtection sheet="1" objects="1" scenarios="1"/>
  <mergeCells count="19">
    <mergeCell ref="M2:M4"/>
    <mergeCell ref="N2:N4"/>
    <mergeCell ref="M31:M34"/>
    <mergeCell ref="N31:N34"/>
    <mergeCell ref="A34:K34"/>
    <mergeCell ref="A38:K38"/>
    <mergeCell ref="A42:K42"/>
    <mergeCell ref="A46:K46"/>
    <mergeCell ref="D24:K24"/>
    <mergeCell ref="D61:K61"/>
    <mergeCell ref="D54:K54"/>
    <mergeCell ref="B1:K1"/>
    <mergeCell ref="B31:K31"/>
    <mergeCell ref="B32:F32"/>
    <mergeCell ref="G32:K32"/>
    <mergeCell ref="B2:F2"/>
    <mergeCell ref="G2:K2"/>
    <mergeCell ref="A4:K4"/>
    <mergeCell ref="A15:K15"/>
  </mergeCells>
  <phoneticPr fontId="16" type="noConversion"/>
  <conditionalFormatting sqref="E28:K29">
    <cfRule type="cellIs" dxfId="7" priority="1" operator="greaterThan">
      <formula>0</formula>
    </cfRule>
  </conditionalFormatting>
  <conditionalFormatting sqref="E56:K59 E63:K66">
    <cfRule type="cellIs" dxfId="6" priority="4" operator="greaterThan">
      <formula>0</formula>
    </cfRule>
  </conditionalFormatting>
  <conditionalFormatting sqref="J59">
    <cfRule type="cellIs" dxfId="5" priority="3" operator="greaterThan">
      <formula>0</formula>
    </cfRule>
  </conditionalFormatting>
  <conditionalFormatting sqref="J66">
    <cfRule type="cellIs" dxfId="4" priority="2" operator="greaterThan">
      <formula>0</formula>
    </cfRule>
  </conditionalFormatting>
  <pageMargins left="0.7" right="0.7" top="0.75" bottom="0.75" header="0.3" footer="0.3"/>
  <pageSetup paperSize="9" scale="38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3374-7A3A-114C-BCE1-32CFF014F4D7}">
  <sheetPr>
    <pageSetUpPr fitToPage="1"/>
  </sheetPr>
  <dimension ref="A1:N67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35" style="12" customWidth="1"/>
    <col min="2" max="11" width="15.5" style="13" customWidth="1"/>
    <col min="12" max="12" width="2.5" style="14" customWidth="1"/>
    <col min="13" max="13" width="61.1640625" style="26" customWidth="1"/>
    <col min="14" max="14" width="61" style="26" customWidth="1"/>
    <col min="15" max="16384" width="8.83203125" style="14"/>
  </cols>
  <sheetData>
    <row r="1" spans="1:14" s="1" customFormat="1" ht="30" customHeight="1" x14ac:dyDescent="0.2">
      <c r="A1" s="35" t="s">
        <v>68</v>
      </c>
      <c r="B1" s="81" t="s">
        <v>80</v>
      </c>
      <c r="C1" s="81"/>
      <c r="D1" s="81"/>
      <c r="E1" s="81"/>
      <c r="F1" s="81"/>
      <c r="G1" s="81"/>
      <c r="H1" s="81"/>
      <c r="I1" s="81"/>
      <c r="J1" s="81"/>
      <c r="K1" s="81"/>
      <c r="M1" s="23"/>
      <c r="N1" s="23"/>
    </row>
    <row r="2" spans="1:14" s="4" customFormat="1" ht="38" customHeight="1" x14ac:dyDescent="0.2">
      <c r="A2" s="49">
        <v>0</v>
      </c>
      <c r="B2" s="85" t="str">
        <f>'Calculation ($ per ha)'!B2</f>
        <v>Current practices 
Example: Annual cereal cover crop (monoculture)</v>
      </c>
      <c r="C2" s="86"/>
      <c r="D2" s="86"/>
      <c r="E2" s="86"/>
      <c r="F2" s="86"/>
      <c r="G2" s="87" t="str">
        <f>'Calculation ($ per ha)'!G2</f>
        <v>Proposed program 
Example: Establishment of perennial native grasses and forbs (polyculture)</v>
      </c>
      <c r="H2" s="88"/>
      <c r="I2" s="88"/>
      <c r="J2" s="88"/>
      <c r="K2" s="88"/>
      <c r="M2" s="99" t="s">
        <v>41</v>
      </c>
      <c r="N2" s="101" t="s">
        <v>42</v>
      </c>
    </row>
    <row r="3" spans="1:14" s="1" customFormat="1" x14ac:dyDescent="0.2">
      <c r="A3" s="2" t="s">
        <v>26</v>
      </c>
      <c r="B3" s="15">
        <v>1</v>
      </c>
      <c r="C3" s="15">
        <v>2</v>
      </c>
      <c r="D3" s="15">
        <v>3</v>
      </c>
      <c r="E3" s="15">
        <v>4</v>
      </c>
      <c r="F3" s="15">
        <v>5</v>
      </c>
      <c r="G3" s="6">
        <v>1</v>
      </c>
      <c r="H3" s="6">
        <v>2</v>
      </c>
      <c r="I3" s="6">
        <v>3</v>
      </c>
      <c r="J3" s="6">
        <v>4</v>
      </c>
      <c r="K3" s="6">
        <v>5</v>
      </c>
      <c r="M3" s="99"/>
      <c r="N3" s="101"/>
    </row>
    <row r="4" spans="1:14" s="1" customFormat="1" x14ac:dyDescent="0.2">
      <c r="A4" s="89" t="s">
        <v>0</v>
      </c>
      <c r="B4" s="90"/>
      <c r="C4" s="90"/>
      <c r="D4" s="90"/>
      <c r="E4" s="90"/>
      <c r="F4" s="90"/>
      <c r="G4" s="90"/>
      <c r="H4" s="90"/>
      <c r="I4" s="90"/>
      <c r="J4" s="90"/>
      <c r="K4" s="91"/>
      <c r="M4" s="100"/>
      <c r="N4" s="102"/>
    </row>
    <row r="5" spans="1:14" s="1" customFormat="1" ht="34" customHeight="1" x14ac:dyDescent="0.2">
      <c r="A5" s="16" t="str">
        <f>'Calculation ($ per ha)'!A5</f>
        <v>Ground preparation</v>
      </c>
      <c r="B5" s="36">
        <f>'Calculation ($ per ha)'!B5*'Calculation ($ per block)'!$A$2</f>
        <v>0</v>
      </c>
      <c r="C5" s="36">
        <f>'Calculation ($ per ha)'!C5*'Calculation ($ per block)'!$A$2</f>
        <v>0</v>
      </c>
      <c r="D5" s="36">
        <f>'Calculation ($ per ha)'!D5*'Calculation ($ per block)'!$A$2</f>
        <v>0</v>
      </c>
      <c r="E5" s="36">
        <f>'Calculation ($ per ha)'!E5*'Calculation ($ per block)'!$A$2</f>
        <v>0</v>
      </c>
      <c r="F5" s="36">
        <f>'Calculation ($ per ha)'!F5*'Calculation ($ per block)'!$A$2</f>
        <v>0</v>
      </c>
      <c r="G5" s="36">
        <f>'Calculation ($ per ha)'!G5*'Calculation ($ per block)'!$A$2</f>
        <v>0</v>
      </c>
      <c r="H5" s="36">
        <f>'Calculation ($ per ha)'!H5*'Calculation ($ per block)'!$A$2</f>
        <v>0</v>
      </c>
      <c r="I5" s="36">
        <f>'Calculation ($ per ha)'!I5*'Calculation ($ per block)'!$A$2</f>
        <v>0</v>
      </c>
      <c r="J5" s="36">
        <f>'Calculation ($ per ha)'!J5*'Calculation ($ per block)'!$A$2</f>
        <v>0</v>
      </c>
      <c r="K5" s="36">
        <f>'Calculation ($ per ha)'!K5*'Calculation ($ per block)'!$A$2</f>
        <v>0</v>
      </c>
      <c r="M5" s="50" t="str">
        <f>'Calculation ($ per ha)'!M5</f>
        <v>Speed till: Labour at $120/hr / 1.6 ha/hr =  $75 per pass x 1 pass per year</v>
      </c>
      <c r="N5" s="50" t="str">
        <f>'Calculation ($ per ha)'!N5</f>
        <v>N/A No prep, direct drill using specialised machinery (once herbicide prep completed - see below).</v>
      </c>
    </row>
    <row r="6" spans="1:14" s="1" customFormat="1" ht="34" customHeight="1" x14ac:dyDescent="0.2">
      <c r="A6" s="16" t="str">
        <f>'Calculation ($ per ha)'!A6</f>
        <v>Seed</v>
      </c>
      <c r="B6" s="36">
        <f>'Calculation ($ per ha)'!B6*'Calculation ($ per block)'!$A$2</f>
        <v>0</v>
      </c>
      <c r="C6" s="36">
        <f>'Calculation ($ per ha)'!C6*'Calculation ($ per block)'!$A$2</f>
        <v>0</v>
      </c>
      <c r="D6" s="36">
        <f>'Calculation ($ per ha)'!D6*'Calculation ($ per block)'!$A$2</f>
        <v>0</v>
      </c>
      <c r="E6" s="36">
        <f>'Calculation ($ per ha)'!E6*'Calculation ($ per block)'!$A$2</f>
        <v>0</v>
      </c>
      <c r="F6" s="36">
        <f>'Calculation ($ per ha)'!F6*'Calculation ($ per block)'!$A$2</f>
        <v>0</v>
      </c>
      <c r="G6" s="36">
        <f>'Calculation ($ per ha)'!G6*'Calculation ($ per block)'!$A$2</f>
        <v>0</v>
      </c>
      <c r="H6" s="36">
        <f>'Calculation ($ per ha)'!H6*'Calculation ($ per block)'!$A$2</f>
        <v>0</v>
      </c>
      <c r="I6" s="36">
        <f>'Calculation ($ per ha)'!I6*'Calculation ($ per block)'!$A$2</f>
        <v>0</v>
      </c>
      <c r="J6" s="36">
        <f>'Calculation ($ per ha)'!J6*'Calculation ($ per block)'!$A$2</f>
        <v>0</v>
      </c>
      <c r="K6" s="36">
        <f>'Calculation ($ per ha)'!K6*'Calculation ($ per block)'!$A$2</f>
        <v>0</v>
      </c>
      <c r="M6" s="50" t="str">
        <f>'Calculation ($ per ha)'!M6</f>
        <v>Cereal seed: $1.80/kg x 120 kg/ha  = $216/ha</v>
      </c>
      <c r="N6" s="50" t="str">
        <f>'Calculation ($ per ha)'!N6</f>
        <v>Multispecies mix of native grasses and forbs: 10kg/ha (or 7.5 kg/ha for midrow only) at $200/kg = $1,500/ha</v>
      </c>
    </row>
    <row r="7" spans="1:14" s="1" customFormat="1" ht="34" customHeight="1" x14ac:dyDescent="0.2">
      <c r="A7" s="16" t="str">
        <f>'Calculation ($ per ha)'!A7</f>
        <v>Seeding equipment</v>
      </c>
      <c r="B7" s="36">
        <f>'Calculation ($ per ha)'!B7*'Calculation ($ per block)'!$A$2</f>
        <v>0</v>
      </c>
      <c r="C7" s="36">
        <f>'Calculation ($ per ha)'!C7*'Calculation ($ per block)'!$A$2</f>
        <v>0</v>
      </c>
      <c r="D7" s="36">
        <f>'Calculation ($ per ha)'!D7*'Calculation ($ per block)'!$A$2</f>
        <v>0</v>
      </c>
      <c r="E7" s="36">
        <f>'Calculation ($ per ha)'!E7*'Calculation ($ per block)'!$A$2</f>
        <v>0</v>
      </c>
      <c r="F7" s="36">
        <f>'Calculation ($ per ha)'!F7*'Calculation ($ per block)'!$A$2</f>
        <v>0</v>
      </c>
      <c r="G7" s="36">
        <f>'Calculation ($ per ha)'!G7*'Calculation ($ per block)'!$A$2</f>
        <v>0</v>
      </c>
      <c r="H7" s="36">
        <f>'Calculation ($ per ha)'!H7*'Calculation ($ per block)'!$A$2</f>
        <v>0</v>
      </c>
      <c r="I7" s="36">
        <f>'Calculation ($ per ha)'!I7*'Calculation ($ per block)'!$A$2</f>
        <v>0</v>
      </c>
      <c r="J7" s="36">
        <f>'Calculation ($ per ha)'!J7*'Calculation ($ per block)'!$A$2</f>
        <v>0</v>
      </c>
      <c r="K7" s="36">
        <f>'Calculation ($ per ha)'!K7*'Calculation ($ per block)'!$A$2</f>
        <v>0</v>
      </c>
      <c r="M7" s="50" t="str">
        <f>'Calculation ($ per ha)'!M7</f>
        <v>Seeding: Labour at $120/hr / 1.6 ha/hr =  $75 per pass x 1 pass per year (not including equipment hire or depreciation)</v>
      </c>
      <c r="N7" s="50" t="str">
        <f>'Calculation ($ per ha)'!N7</f>
        <v xml:space="preserve">Seeding: Contractor labour cost $400/ha (specalised equipment, truck and two labour units - once off cost). </v>
      </c>
    </row>
    <row r="8" spans="1:14" s="1" customFormat="1" ht="34" customHeight="1" x14ac:dyDescent="0.2">
      <c r="A8" s="16" t="str">
        <f>'Calculation ($ per ha)'!A8</f>
        <v>Fertiliser</v>
      </c>
      <c r="B8" s="36">
        <f>'Calculation ($ per ha)'!B8*'Calculation ($ per block)'!$A$2</f>
        <v>0</v>
      </c>
      <c r="C8" s="36">
        <f>'Calculation ($ per ha)'!C8*'Calculation ($ per block)'!$A$2</f>
        <v>0</v>
      </c>
      <c r="D8" s="36">
        <f>'Calculation ($ per ha)'!D8*'Calculation ($ per block)'!$A$2</f>
        <v>0</v>
      </c>
      <c r="E8" s="36">
        <f>'Calculation ($ per ha)'!E8*'Calculation ($ per block)'!$A$2</f>
        <v>0</v>
      </c>
      <c r="F8" s="36">
        <f>'Calculation ($ per ha)'!F8*'Calculation ($ per block)'!$A$2</f>
        <v>0</v>
      </c>
      <c r="G8" s="36">
        <f>'Calculation ($ per ha)'!G8*'Calculation ($ per block)'!$A$2</f>
        <v>0</v>
      </c>
      <c r="H8" s="36">
        <f>'Calculation ($ per ha)'!H8*'Calculation ($ per block)'!$A$2</f>
        <v>0</v>
      </c>
      <c r="I8" s="36">
        <f>'Calculation ($ per ha)'!I8*'Calculation ($ per block)'!$A$2</f>
        <v>0</v>
      </c>
      <c r="J8" s="36">
        <f>'Calculation ($ per ha)'!J8*'Calculation ($ per block)'!$A$2</f>
        <v>0</v>
      </c>
      <c r="K8" s="36">
        <f>'Calculation ($ per ha)'!K8*'Calculation ($ per block)'!$A$2</f>
        <v>0</v>
      </c>
      <c r="M8" s="50" t="str">
        <f>'Calculation ($ per ha)'!M8</f>
        <v>Fertiliser: DAP 18N:20P at $1.35/kg x 40 kg/ha = $54/ha (added to seeder in seeding pass)</v>
      </c>
      <c r="N8" s="50" t="str">
        <f>'Calculation ($ per ha)'!N8</f>
        <v>N/A</v>
      </c>
    </row>
    <row r="9" spans="1:14" s="1" customFormat="1" ht="34" customHeight="1" x14ac:dyDescent="0.2">
      <c r="A9" s="16" t="str">
        <f>'Calculation ($ per ha)'!A9</f>
        <v>Herbicide (chemical)</v>
      </c>
      <c r="B9" s="36">
        <f>'Calculation ($ per ha)'!B9*'Calculation ($ per block)'!$A$2</f>
        <v>0</v>
      </c>
      <c r="C9" s="36">
        <f>'Calculation ($ per ha)'!C9*'Calculation ($ per block)'!$A$2</f>
        <v>0</v>
      </c>
      <c r="D9" s="36">
        <f>'Calculation ($ per ha)'!D9*'Calculation ($ per block)'!$A$2</f>
        <v>0</v>
      </c>
      <c r="E9" s="36">
        <f>'Calculation ($ per ha)'!E9*'Calculation ($ per block)'!$A$2</f>
        <v>0</v>
      </c>
      <c r="F9" s="36">
        <f>'Calculation ($ per ha)'!F9*'Calculation ($ per block)'!$A$2</f>
        <v>0</v>
      </c>
      <c r="G9" s="36">
        <f>'Calculation ($ per ha)'!G9*'Calculation ($ per block)'!$A$2</f>
        <v>0</v>
      </c>
      <c r="H9" s="36">
        <f>'Calculation ($ per ha)'!H9*'Calculation ($ per block)'!$A$2</f>
        <v>0</v>
      </c>
      <c r="I9" s="36">
        <f>'Calculation ($ per ha)'!I9*'Calculation ($ per block)'!$A$2</f>
        <v>0</v>
      </c>
      <c r="J9" s="36">
        <f>'Calculation ($ per ha)'!J9*'Calculation ($ per block)'!$A$2</f>
        <v>0</v>
      </c>
      <c r="K9" s="36">
        <f>'Calculation ($ per ha)'!K9*'Calculation ($ per block)'!$A$2</f>
        <v>0</v>
      </c>
      <c r="M9" s="50" t="str">
        <f>'Calculation ($ per ha)'!M9</f>
        <v>Mid-row herbicide: Roundup at $10/L x 1.5 L/ha = $15 per pass. Basta at $20/L x 3 L/ha = $60 x 1 pass per year.</v>
      </c>
      <c r="N9" s="50" t="str">
        <f>'Calculation ($ per ha)'!N9</f>
        <v xml:space="preserve">Mid-row herbicide: Roundup at $10/L x 1.5 L/ha = $15 per pass x 4 passes (3 x pre- and 1 x post sowing). </v>
      </c>
    </row>
    <row r="10" spans="1:14" s="1" customFormat="1" ht="34" customHeight="1" x14ac:dyDescent="0.2">
      <c r="A10" s="16" t="str">
        <f>'Calculation ($ per ha)'!A10</f>
        <v>Hericide application (labour)</v>
      </c>
      <c r="B10" s="36">
        <f>'Calculation ($ per ha)'!B10*'Calculation ($ per block)'!$A$2</f>
        <v>0</v>
      </c>
      <c r="C10" s="36">
        <f>'Calculation ($ per ha)'!C10*'Calculation ($ per block)'!$A$2</f>
        <v>0</v>
      </c>
      <c r="D10" s="36">
        <f>'Calculation ($ per ha)'!D10*'Calculation ($ per block)'!$A$2</f>
        <v>0</v>
      </c>
      <c r="E10" s="36">
        <f>'Calculation ($ per ha)'!E10*'Calculation ($ per block)'!$A$2</f>
        <v>0</v>
      </c>
      <c r="F10" s="36">
        <f>'Calculation ($ per ha)'!F10*'Calculation ($ per block)'!$A$2</f>
        <v>0</v>
      </c>
      <c r="G10" s="36">
        <f>'Calculation ($ per ha)'!G10*'Calculation ($ per block)'!$A$2</f>
        <v>0</v>
      </c>
      <c r="H10" s="36">
        <f>'Calculation ($ per ha)'!H10*'Calculation ($ per block)'!$A$2</f>
        <v>0</v>
      </c>
      <c r="I10" s="36">
        <f>'Calculation ($ per ha)'!I10*'Calculation ($ per block)'!$A$2</f>
        <v>0</v>
      </c>
      <c r="J10" s="36">
        <f>'Calculation ($ per ha)'!J10*'Calculation ($ per block)'!$A$2</f>
        <v>0</v>
      </c>
      <c r="K10" s="36">
        <f>'Calculation ($ per ha)'!K10*'Calculation ($ per block)'!$A$2</f>
        <v>0</v>
      </c>
      <c r="M10" s="50" t="str">
        <f>'Calculation ($ per ha)'!M10</f>
        <v>Herbicide application: Labour at $120/hr / 1.6 ha/hr =  $75 per pass x 2 passes per year = $150/ha</v>
      </c>
      <c r="N10" s="50" t="str">
        <f>'Calculation ($ per ha)'!N10</f>
        <v>Herbicide application: Labour at $120/hr / 1.6 ha/hr =  $75 per pass x 4 passes in year 1 = $300/ha.</v>
      </c>
    </row>
    <row r="11" spans="1:14" s="1" customFormat="1" ht="34" customHeight="1" x14ac:dyDescent="0.2">
      <c r="A11" s="16" t="str">
        <f>'Calculation ($ per ha)'!A11</f>
        <v>Insecticide (chemical)</v>
      </c>
      <c r="B11" s="36">
        <f>'Calculation ($ per ha)'!B11*'Calculation ($ per block)'!$A$2</f>
        <v>0</v>
      </c>
      <c r="C11" s="36">
        <f>'Calculation ($ per ha)'!C11*'Calculation ($ per block)'!$A$2</f>
        <v>0</v>
      </c>
      <c r="D11" s="36">
        <f>'Calculation ($ per ha)'!D11*'Calculation ($ per block)'!$A$2</f>
        <v>0</v>
      </c>
      <c r="E11" s="36">
        <f>'Calculation ($ per ha)'!E11*'Calculation ($ per block)'!$A$2</f>
        <v>0</v>
      </c>
      <c r="F11" s="36">
        <f>'Calculation ($ per ha)'!F11*'Calculation ($ per block)'!$A$2</f>
        <v>0</v>
      </c>
      <c r="G11" s="36">
        <f>'Calculation ($ per ha)'!G11*'Calculation ($ per block)'!$A$2</f>
        <v>0</v>
      </c>
      <c r="H11" s="36">
        <f>'Calculation ($ per ha)'!H11*'Calculation ($ per block)'!$A$2</f>
        <v>0</v>
      </c>
      <c r="I11" s="36">
        <f>'Calculation ($ per ha)'!I11*'Calculation ($ per block)'!$A$2</f>
        <v>0</v>
      </c>
      <c r="J11" s="36">
        <f>'Calculation ($ per ha)'!J11*'Calculation ($ per block)'!$A$2</f>
        <v>0</v>
      </c>
      <c r="K11" s="36">
        <f>'Calculation ($ per ha)'!K11*'Calculation ($ per block)'!$A$2</f>
        <v>0</v>
      </c>
      <c r="M11" s="50" t="str">
        <f>'Calculation ($ per ha)'!M11</f>
        <v>LBAM control: $58.75 per ha x 2 passes = $117.50/ha 
Scale and mealybug control: $72/ha x 2 passes = $144/ha</v>
      </c>
      <c r="N11" s="50" t="str">
        <f>'Calculation ($ per ha)'!N11</f>
        <v>N/A natural enemies provide bioconntrol of insect pests</v>
      </c>
    </row>
    <row r="12" spans="1:14" s="1" customFormat="1" ht="34" customHeight="1" x14ac:dyDescent="0.2">
      <c r="A12" s="16" t="str">
        <f>'Calculation ($ per ha)'!A12</f>
        <v>Insecticide application (labour)</v>
      </c>
      <c r="B12" s="36">
        <f>'Calculation ($ per ha)'!B12*'Calculation ($ per block)'!$A$2</f>
        <v>0</v>
      </c>
      <c r="C12" s="36">
        <f>'Calculation ($ per ha)'!C12*'Calculation ($ per block)'!$A$2</f>
        <v>0</v>
      </c>
      <c r="D12" s="36">
        <f>'Calculation ($ per ha)'!D12*'Calculation ($ per block)'!$A$2</f>
        <v>0</v>
      </c>
      <c r="E12" s="36">
        <f>'Calculation ($ per ha)'!E12*'Calculation ($ per block)'!$A$2</f>
        <v>0</v>
      </c>
      <c r="F12" s="36">
        <f>'Calculation ($ per ha)'!F12*'Calculation ($ per block)'!$A$2</f>
        <v>0</v>
      </c>
      <c r="G12" s="36">
        <f>'Calculation ($ per ha)'!G12*'Calculation ($ per block)'!$A$2</f>
        <v>0</v>
      </c>
      <c r="H12" s="36">
        <f>'Calculation ($ per ha)'!H12*'Calculation ($ per block)'!$A$2</f>
        <v>0</v>
      </c>
      <c r="I12" s="36">
        <f>'Calculation ($ per ha)'!I12*'Calculation ($ per block)'!$A$2</f>
        <v>0</v>
      </c>
      <c r="J12" s="36">
        <f>'Calculation ($ per ha)'!J12*'Calculation ($ per block)'!$A$2</f>
        <v>0</v>
      </c>
      <c r="K12" s="36">
        <f>'Calculation ($ per ha)'!K12*'Calculation ($ per block)'!$A$2</f>
        <v>0</v>
      </c>
      <c r="M12" s="50" t="str">
        <f>'Calculation ($ per ha)'!M12</f>
        <v>Insecticide application: Labour at $180/hr / 2.4 ha/hr =  $75 per pass x 2 passes per year = $150/ha</v>
      </c>
      <c r="N12" s="50"/>
    </row>
    <row r="13" spans="1:14" s="1" customFormat="1" ht="34" customHeight="1" x14ac:dyDescent="0.2">
      <c r="A13" s="16" t="str">
        <f>'Calculation ($ per ha)'!A13</f>
        <v>Other</v>
      </c>
      <c r="B13" s="36">
        <f>'Calculation ($ per ha)'!B13*'Calculation ($ per block)'!$A$2</f>
        <v>0</v>
      </c>
      <c r="C13" s="36">
        <f>'Calculation ($ per ha)'!C13*'Calculation ($ per block)'!$A$2</f>
        <v>0</v>
      </c>
      <c r="D13" s="36">
        <f>'Calculation ($ per ha)'!D13*'Calculation ($ per block)'!$A$2</f>
        <v>0</v>
      </c>
      <c r="E13" s="36">
        <f>'Calculation ($ per ha)'!E13*'Calculation ($ per block)'!$A$2</f>
        <v>0</v>
      </c>
      <c r="F13" s="36">
        <f>'Calculation ($ per ha)'!F13*'Calculation ($ per block)'!$A$2</f>
        <v>0</v>
      </c>
      <c r="G13" s="36">
        <f>'Calculation ($ per ha)'!G13*'Calculation ($ per block)'!$A$2</f>
        <v>0</v>
      </c>
      <c r="H13" s="36">
        <f>'Calculation ($ per ha)'!H13*'Calculation ($ per block)'!$A$2</f>
        <v>0</v>
      </c>
      <c r="I13" s="36">
        <f>'Calculation ($ per ha)'!I13*'Calculation ($ per block)'!$A$2</f>
        <v>0</v>
      </c>
      <c r="J13" s="36">
        <f>'Calculation ($ per ha)'!J13*'Calculation ($ per block)'!$A$2</f>
        <v>0</v>
      </c>
      <c r="K13" s="36">
        <f>'Calculation ($ per ha)'!K13*'Calculation ($ per block)'!$A$2</f>
        <v>0</v>
      </c>
      <c r="M13" s="50"/>
      <c r="N13" s="50"/>
    </row>
    <row r="14" spans="1:14" s="1" customFormat="1" x14ac:dyDescent="0.2">
      <c r="A14" s="9" t="s">
        <v>11</v>
      </c>
      <c r="B14" s="19">
        <f>SUM(B5:B13)</f>
        <v>0</v>
      </c>
      <c r="C14" s="19">
        <f t="shared" ref="C14:K14" si="0">SUM(C5:C13)</f>
        <v>0</v>
      </c>
      <c r="D14" s="19">
        <f t="shared" si="0"/>
        <v>0</v>
      </c>
      <c r="E14" s="19">
        <f t="shared" si="0"/>
        <v>0</v>
      </c>
      <c r="F14" s="19">
        <f t="shared" si="0"/>
        <v>0</v>
      </c>
      <c r="G14" s="19">
        <f t="shared" si="0"/>
        <v>0</v>
      </c>
      <c r="H14" s="19">
        <f>SUM(H5:H13)</f>
        <v>0</v>
      </c>
      <c r="I14" s="19">
        <f t="shared" si="0"/>
        <v>0</v>
      </c>
      <c r="J14" s="19">
        <f t="shared" si="0"/>
        <v>0</v>
      </c>
      <c r="K14" s="19">
        <f t="shared" si="0"/>
        <v>0</v>
      </c>
      <c r="M14" s="27"/>
      <c r="N14" s="28"/>
    </row>
    <row r="15" spans="1:14" s="1" customFormat="1" x14ac:dyDescent="0.2">
      <c r="A15" s="89" t="s">
        <v>10</v>
      </c>
      <c r="B15" s="90"/>
      <c r="C15" s="90"/>
      <c r="D15" s="90"/>
      <c r="E15" s="90"/>
      <c r="F15" s="90"/>
      <c r="G15" s="90"/>
      <c r="H15" s="90"/>
      <c r="I15" s="90"/>
      <c r="J15" s="90"/>
      <c r="K15" s="91"/>
      <c r="M15" s="27"/>
      <c r="N15" s="28"/>
    </row>
    <row r="16" spans="1:14" s="1" customFormat="1" ht="34" customHeight="1" x14ac:dyDescent="0.2">
      <c r="A16" s="16" t="str">
        <f>'Calculation ($ per ha)'!A16</f>
        <v>Slashing/mowing</v>
      </c>
      <c r="B16" s="36">
        <f>'Calculation ($ per ha)'!B16*'Calculation ($ per block)'!$A$2</f>
        <v>0</v>
      </c>
      <c r="C16" s="36">
        <f>'Calculation ($ per ha)'!C16*'Calculation ($ per block)'!$A$2</f>
        <v>0</v>
      </c>
      <c r="D16" s="36">
        <f>'Calculation ($ per ha)'!D16*'Calculation ($ per block)'!$A$2</f>
        <v>0</v>
      </c>
      <c r="E16" s="36">
        <f>'Calculation ($ per ha)'!E16*'Calculation ($ per block)'!$A$2</f>
        <v>0</v>
      </c>
      <c r="F16" s="36">
        <f>'Calculation ($ per ha)'!F16*'Calculation ($ per block)'!$A$2</f>
        <v>0</v>
      </c>
      <c r="G16" s="36">
        <f>'Calculation ($ per ha)'!G16*'Calculation ($ per block)'!$A$2</f>
        <v>0</v>
      </c>
      <c r="H16" s="36">
        <f>'Calculation ($ per ha)'!H16*'Calculation ($ per block)'!$A$2</f>
        <v>0</v>
      </c>
      <c r="I16" s="36">
        <f>'Calculation ($ per ha)'!I16*'Calculation ($ per block)'!$A$2</f>
        <v>0</v>
      </c>
      <c r="J16" s="36">
        <f>'Calculation ($ per ha)'!J16*'Calculation ($ per block)'!$A$2</f>
        <v>0</v>
      </c>
      <c r="K16" s="36">
        <f>'Calculation ($ per ha)'!K16*'Calculation ($ per block)'!$A$2</f>
        <v>0</v>
      </c>
      <c r="M16" s="50" t="str">
        <f>'Calculation ($ per ha)'!M16</f>
        <v>Slashing: Labour at $120/hr / 1.6 ha/hr =  $75 per pass x 3 passes per year = $225/ha</v>
      </c>
      <c r="N16" s="50" t="str">
        <f>'Calculation ($ per ha)'!N16</f>
        <v xml:space="preserve"> </v>
      </c>
    </row>
    <row r="17" spans="1:14" s="1" customFormat="1" ht="34" customHeight="1" x14ac:dyDescent="0.2">
      <c r="A17" s="16" t="str">
        <f>'Calculation ($ per ha)'!A17</f>
        <v>Crimping</v>
      </c>
      <c r="B17" s="36">
        <f>'Calculation ($ per ha)'!B17*'Calculation ($ per block)'!$A$2</f>
        <v>0</v>
      </c>
      <c r="C17" s="36">
        <f>'Calculation ($ per ha)'!C17*'Calculation ($ per block)'!$A$2</f>
        <v>0</v>
      </c>
      <c r="D17" s="36">
        <f>'Calculation ($ per ha)'!D17*'Calculation ($ per block)'!$A$2</f>
        <v>0</v>
      </c>
      <c r="E17" s="36">
        <f>'Calculation ($ per ha)'!E17*'Calculation ($ per block)'!$A$2</f>
        <v>0</v>
      </c>
      <c r="F17" s="36">
        <f>'Calculation ($ per ha)'!F17*'Calculation ($ per block)'!$A$2</f>
        <v>0</v>
      </c>
      <c r="G17" s="36">
        <f>'Calculation ($ per ha)'!G17*'Calculation ($ per block)'!$A$2</f>
        <v>0</v>
      </c>
      <c r="H17" s="36">
        <f>'Calculation ($ per ha)'!H17*'Calculation ($ per block)'!$A$2</f>
        <v>0</v>
      </c>
      <c r="I17" s="36">
        <f>'Calculation ($ per ha)'!I17*'Calculation ($ per block)'!$A$2</f>
        <v>0</v>
      </c>
      <c r="J17" s="36">
        <f>'Calculation ($ per ha)'!J17*'Calculation ($ per block)'!$A$2</f>
        <v>0</v>
      </c>
      <c r="K17" s="36">
        <f>'Calculation ($ per ha)'!K17*'Calculation ($ per block)'!$A$2</f>
        <v>0</v>
      </c>
      <c r="M17" s="50"/>
      <c r="N17" s="50" t="str">
        <f>'Calculation ($ per ha)'!N17</f>
        <v xml:space="preserve"> </v>
      </c>
    </row>
    <row r="18" spans="1:14" s="1" customFormat="1" ht="34" customHeight="1" x14ac:dyDescent="0.2">
      <c r="A18" s="16" t="str">
        <f>'Calculation ($ per ha)'!A18</f>
        <v>Broad leaf herbicide (chemical)</v>
      </c>
      <c r="B18" s="36">
        <f>'Calculation ($ per ha)'!B18*'Calculation ($ per block)'!$A$2</f>
        <v>0</v>
      </c>
      <c r="C18" s="36">
        <f>'Calculation ($ per ha)'!C18*'Calculation ($ per block)'!$A$2</f>
        <v>0</v>
      </c>
      <c r="D18" s="36">
        <f>'Calculation ($ per ha)'!D18*'Calculation ($ per block)'!$A$2</f>
        <v>0</v>
      </c>
      <c r="E18" s="36">
        <f>'Calculation ($ per ha)'!E18*'Calculation ($ per block)'!$A$2</f>
        <v>0</v>
      </c>
      <c r="F18" s="36">
        <f>'Calculation ($ per ha)'!F18*'Calculation ($ per block)'!$A$2</f>
        <v>0</v>
      </c>
      <c r="G18" s="36">
        <f>'Calculation ($ per ha)'!G18*'Calculation ($ per block)'!$A$2</f>
        <v>0</v>
      </c>
      <c r="H18" s="36">
        <f>'Calculation ($ per ha)'!H18*'Calculation ($ per block)'!$A$2</f>
        <v>0</v>
      </c>
      <c r="I18" s="36">
        <f>'Calculation ($ per ha)'!I18*'Calculation ($ per block)'!$A$2</f>
        <v>0</v>
      </c>
      <c r="J18" s="36">
        <f>'Calculation ($ per ha)'!J18*'Calculation ($ per block)'!$A$2</f>
        <v>0</v>
      </c>
      <c r="K18" s="36">
        <f>'Calculation ($ per ha)'!K18*'Calculation ($ per block)'!$A$2</f>
        <v>0</v>
      </c>
      <c r="M18" s="50" t="str">
        <f>'Calculation ($ per ha)'!M18</f>
        <v xml:space="preserve"> </v>
      </c>
      <c r="N18" s="50" t="str">
        <f>'Calculation ($ per ha)'!N18</f>
        <v>Broadleaf herbicide: Chemical at $16.75 x 1 L/ha = $16.75/ha in year 1 and 2 only.</v>
      </c>
    </row>
    <row r="19" spans="1:14" s="1" customFormat="1" ht="34" customHeight="1" x14ac:dyDescent="0.2">
      <c r="A19" s="16" t="str">
        <f>'Calculation ($ per ha)'!A19</f>
        <v>Broad leaf herbicide (labour)</v>
      </c>
      <c r="B19" s="36">
        <f>'Calculation ($ per ha)'!B19*'Calculation ($ per block)'!$A$2</f>
        <v>0</v>
      </c>
      <c r="C19" s="36">
        <f>'Calculation ($ per ha)'!C19*'Calculation ($ per block)'!$A$2</f>
        <v>0</v>
      </c>
      <c r="D19" s="36">
        <f>'Calculation ($ per ha)'!D19*'Calculation ($ per block)'!$A$2</f>
        <v>0</v>
      </c>
      <c r="E19" s="36">
        <f>'Calculation ($ per ha)'!E19*'Calculation ($ per block)'!$A$2</f>
        <v>0</v>
      </c>
      <c r="F19" s="36">
        <f>'Calculation ($ per ha)'!F19*'Calculation ($ per block)'!$A$2</f>
        <v>0</v>
      </c>
      <c r="G19" s="36">
        <f>'Calculation ($ per ha)'!G19*'Calculation ($ per block)'!$A$2</f>
        <v>0</v>
      </c>
      <c r="H19" s="36">
        <f>'Calculation ($ per ha)'!H19*'Calculation ($ per block)'!$A$2</f>
        <v>0</v>
      </c>
      <c r="I19" s="36">
        <f>'Calculation ($ per ha)'!I19*'Calculation ($ per block)'!$A$2</f>
        <v>0</v>
      </c>
      <c r="J19" s="36">
        <f>'Calculation ($ per ha)'!J19*'Calculation ($ per block)'!$A$2</f>
        <v>0</v>
      </c>
      <c r="K19" s="36">
        <f>'Calculation ($ per ha)'!K19*'Calculation ($ per block)'!$A$2</f>
        <v>0</v>
      </c>
      <c r="M19" s="50"/>
      <c r="N19" s="50" t="str">
        <f>'Calculation ($ per ha)'!N19</f>
        <v>Broadleaf herbicide application: Labour at $120/hr / 1.6 ha/hr =  $75 per pass x 1 pass in year 1 and 2 only.</v>
      </c>
    </row>
    <row r="20" spans="1:14" s="1" customFormat="1" ht="34" customHeight="1" x14ac:dyDescent="0.2">
      <c r="A20" s="16" t="str">
        <f>'Calculation ($ per ha)'!A20</f>
        <v>Other</v>
      </c>
      <c r="B20" s="36">
        <f>'Calculation ($ per ha)'!B20*'Calculation ($ per block)'!$A$2</f>
        <v>0</v>
      </c>
      <c r="C20" s="36">
        <f>'Calculation ($ per ha)'!C20*'Calculation ($ per block)'!$A$2</f>
        <v>0</v>
      </c>
      <c r="D20" s="36">
        <f>'Calculation ($ per ha)'!D20*'Calculation ($ per block)'!$A$2</f>
        <v>0</v>
      </c>
      <c r="E20" s="36">
        <f>'Calculation ($ per ha)'!E20*'Calculation ($ per block)'!$A$2</f>
        <v>0</v>
      </c>
      <c r="F20" s="36">
        <f>'Calculation ($ per ha)'!F20*'Calculation ($ per block)'!$A$2</f>
        <v>0</v>
      </c>
      <c r="G20" s="36">
        <f>'Calculation ($ per ha)'!G20*'Calculation ($ per block)'!$A$2</f>
        <v>0</v>
      </c>
      <c r="H20" s="36">
        <f>'Calculation ($ per ha)'!H20*'Calculation ($ per block)'!$A$2</f>
        <v>0</v>
      </c>
      <c r="I20" s="36">
        <f>'Calculation ($ per ha)'!I20*'Calculation ($ per block)'!$A$2</f>
        <v>0</v>
      </c>
      <c r="J20" s="36">
        <f>'Calculation ($ per ha)'!J20*'Calculation ($ per block)'!$A$2</f>
        <v>0</v>
      </c>
      <c r="K20" s="36">
        <f>'Calculation ($ per ha)'!K20*'Calculation ($ per block)'!$A$2</f>
        <v>0</v>
      </c>
      <c r="M20" s="50"/>
      <c r="N20" s="50"/>
    </row>
    <row r="21" spans="1:14" s="1" customFormat="1" x14ac:dyDescent="0.2">
      <c r="A21" s="10" t="s">
        <v>13</v>
      </c>
      <c r="B21" s="19">
        <f>+SUM(B16:B20)</f>
        <v>0</v>
      </c>
      <c r="C21" s="19">
        <f t="shared" ref="C21:K21" si="1">+SUM(C16:C20)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M21" s="30"/>
      <c r="N21" s="28"/>
    </row>
    <row r="22" spans="1:14" s="4" customFormat="1" x14ac:dyDescent="0.2">
      <c r="A22" s="37" t="s">
        <v>24</v>
      </c>
      <c r="B22" s="20">
        <f>SUM(B21+B14)</f>
        <v>0</v>
      </c>
      <c r="C22" s="20">
        <f t="shared" ref="C22:K22" si="2">SUM(C21+C14)</f>
        <v>0</v>
      </c>
      <c r="D22" s="20">
        <f t="shared" si="2"/>
        <v>0</v>
      </c>
      <c r="E22" s="20">
        <f t="shared" si="2"/>
        <v>0</v>
      </c>
      <c r="F22" s="20">
        <f t="shared" si="2"/>
        <v>0</v>
      </c>
      <c r="G22" s="20">
        <f t="shared" si="2"/>
        <v>0</v>
      </c>
      <c r="H22" s="20">
        <f t="shared" si="2"/>
        <v>0</v>
      </c>
      <c r="I22" s="20">
        <f t="shared" si="2"/>
        <v>0</v>
      </c>
      <c r="J22" s="20">
        <f t="shared" si="2"/>
        <v>0</v>
      </c>
      <c r="K22" s="20">
        <f t="shared" si="2"/>
        <v>0</v>
      </c>
      <c r="M22" s="31"/>
      <c r="N22" s="32"/>
    </row>
    <row r="23" spans="1:14" s="4" customForma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M23" s="59"/>
      <c r="N23" s="59"/>
    </row>
    <row r="24" spans="1:14" s="4" customFormat="1" ht="16" x14ac:dyDescent="0.2">
      <c r="A24" s="5"/>
      <c r="B24" s="5"/>
      <c r="C24" s="5"/>
      <c r="D24" s="95" t="s">
        <v>38</v>
      </c>
      <c r="E24" s="96"/>
      <c r="F24" s="96"/>
      <c r="G24" s="96"/>
      <c r="H24" s="96"/>
      <c r="I24" s="96"/>
      <c r="J24" s="96"/>
      <c r="K24" s="96"/>
      <c r="M24" s="60" t="s">
        <v>33</v>
      </c>
      <c r="N24" s="59"/>
    </row>
    <row r="25" spans="1:14" s="4" customFormat="1" x14ac:dyDescent="0.2">
      <c r="A25" s="5"/>
      <c r="B25" s="5"/>
      <c r="C25" s="5"/>
      <c r="D25" s="6" t="s">
        <v>22</v>
      </c>
      <c r="E25" s="6">
        <v>1</v>
      </c>
      <c r="F25" s="6">
        <v>2</v>
      </c>
      <c r="G25" s="6">
        <v>3</v>
      </c>
      <c r="H25" s="6">
        <v>4</v>
      </c>
      <c r="I25" s="6">
        <v>5</v>
      </c>
      <c r="J25" s="6" t="s">
        <v>35</v>
      </c>
      <c r="K25" s="6" t="s">
        <v>89</v>
      </c>
      <c r="M25" s="59"/>
      <c r="N25" s="59"/>
    </row>
    <row r="26" spans="1:14" s="4" customFormat="1" x14ac:dyDescent="0.2">
      <c r="A26" s="5"/>
      <c r="B26" s="5"/>
      <c r="C26" s="5"/>
      <c r="D26" s="3" t="s">
        <v>6</v>
      </c>
      <c r="E26" s="40">
        <f>SUM(B22)</f>
        <v>0</v>
      </c>
      <c r="F26" s="40">
        <f>SUM(C22)</f>
        <v>0</v>
      </c>
      <c r="G26" s="40">
        <f>SUM(D22)</f>
        <v>0</v>
      </c>
      <c r="H26" s="40">
        <f>SUM(E22)</f>
        <v>0</v>
      </c>
      <c r="I26" s="40">
        <f>SUM(F22)</f>
        <v>0</v>
      </c>
      <c r="J26" s="41">
        <f>SUM(E26:I26)</f>
        <v>0</v>
      </c>
      <c r="K26" s="41">
        <f>AVERAGE(E26:I26)</f>
        <v>0</v>
      </c>
      <c r="M26" s="59"/>
      <c r="N26" s="59"/>
    </row>
    <row r="27" spans="1:14" s="4" customFormat="1" x14ac:dyDescent="0.2">
      <c r="A27" s="5"/>
      <c r="B27" s="5"/>
      <c r="C27" s="5"/>
      <c r="D27" s="3" t="s">
        <v>7</v>
      </c>
      <c r="E27" s="40">
        <f>+SUM(G22)</f>
        <v>0</v>
      </c>
      <c r="F27" s="40">
        <f>+SUM(H22)</f>
        <v>0</v>
      </c>
      <c r="G27" s="40">
        <f>+SUM(I22)</f>
        <v>0</v>
      </c>
      <c r="H27" s="40">
        <f>+SUM(J22)</f>
        <v>0</v>
      </c>
      <c r="I27" s="40">
        <f>+SUM(K22)</f>
        <v>0</v>
      </c>
      <c r="J27" s="41">
        <f>SUM(E27:I27)</f>
        <v>0</v>
      </c>
      <c r="K27" s="41">
        <f t="shared" ref="K27:K28" si="3">AVERAGE(E27:I27)</f>
        <v>0</v>
      </c>
      <c r="M27" s="59"/>
      <c r="N27" s="59"/>
    </row>
    <row r="28" spans="1:14" s="4" customFormat="1" ht="48" x14ac:dyDescent="0.2">
      <c r="A28" s="5"/>
      <c r="B28" s="5"/>
      <c r="C28" s="5"/>
      <c r="D28" s="48" t="s">
        <v>90</v>
      </c>
      <c r="E28" s="39">
        <f>E26-E27</f>
        <v>0</v>
      </c>
      <c r="F28" s="39">
        <f t="shared" ref="F28:J28" si="4">F26-F27</f>
        <v>0</v>
      </c>
      <c r="G28" s="39">
        <f t="shared" si="4"/>
        <v>0</v>
      </c>
      <c r="H28" s="39">
        <f t="shared" si="4"/>
        <v>0</v>
      </c>
      <c r="I28" s="39">
        <f t="shared" si="4"/>
        <v>0</v>
      </c>
      <c r="J28" s="42">
        <f t="shared" si="4"/>
        <v>0</v>
      </c>
      <c r="K28" s="41">
        <f t="shared" si="3"/>
        <v>0</v>
      </c>
      <c r="M28" s="59"/>
      <c r="N28" s="59"/>
    </row>
    <row r="29" spans="1:14" s="4" customFormat="1" x14ac:dyDescent="0.2">
      <c r="A29" s="5"/>
      <c r="B29" s="5"/>
      <c r="C29" s="5"/>
      <c r="D29" s="3" t="s">
        <v>28</v>
      </c>
      <c r="E29" s="39">
        <f>SUM(E28)</f>
        <v>0</v>
      </c>
      <c r="F29" s="39">
        <f>SUM(E29+F28)</f>
        <v>0</v>
      </c>
      <c r="G29" s="39">
        <f>SUM(F29+G28)</f>
        <v>0</v>
      </c>
      <c r="H29" s="39">
        <f>SUM(G29+H28)</f>
        <v>0</v>
      </c>
      <c r="I29" s="39">
        <f>SUM(H29+I28)</f>
        <v>0</v>
      </c>
      <c r="J29" s="43" t="s">
        <v>33</v>
      </c>
      <c r="K29" s="43"/>
      <c r="M29" s="59"/>
      <c r="N29" s="59"/>
    </row>
    <row r="30" spans="1:14" s="4" customForma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M30" s="24"/>
      <c r="N30" s="24"/>
    </row>
    <row r="31" spans="1:14" s="1" customFormat="1" ht="30" customHeight="1" x14ac:dyDescent="0.2">
      <c r="A31" s="8"/>
      <c r="B31" s="82" t="s">
        <v>81</v>
      </c>
      <c r="C31" s="82"/>
      <c r="D31" s="82"/>
      <c r="E31" s="82"/>
      <c r="F31" s="82"/>
      <c r="G31" s="82"/>
      <c r="H31" s="82"/>
      <c r="I31" s="82"/>
      <c r="J31" s="82"/>
      <c r="K31" s="82"/>
      <c r="M31" s="99" t="s">
        <v>41</v>
      </c>
      <c r="N31" s="103" t="s">
        <v>42</v>
      </c>
    </row>
    <row r="32" spans="1:14" s="4" customFormat="1" x14ac:dyDescent="0.2">
      <c r="A32" s="10"/>
      <c r="B32" s="83" t="s">
        <v>40</v>
      </c>
      <c r="C32" s="83"/>
      <c r="D32" s="83"/>
      <c r="E32" s="83"/>
      <c r="F32" s="83"/>
      <c r="G32" s="84" t="s">
        <v>39</v>
      </c>
      <c r="H32" s="84"/>
      <c r="I32" s="84"/>
      <c r="J32" s="84"/>
      <c r="K32" s="84"/>
      <c r="M32" s="99"/>
      <c r="N32" s="103"/>
    </row>
    <row r="33" spans="1:14" s="1" customFormat="1" x14ac:dyDescent="0.2">
      <c r="A33" s="9" t="s">
        <v>26</v>
      </c>
      <c r="B33" s="15">
        <v>1</v>
      </c>
      <c r="C33" s="15">
        <v>2</v>
      </c>
      <c r="D33" s="15">
        <v>3</v>
      </c>
      <c r="E33" s="15">
        <v>4</v>
      </c>
      <c r="F33" s="15">
        <v>5</v>
      </c>
      <c r="G33" s="11">
        <v>1</v>
      </c>
      <c r="H33" s="11">
        <v>2</v>
      </c>
      <c r="I33" s="11">
        <v>3</v>
      </c>
      <c r="J33" s="11">
        <v>4</v>
      </c>
      <c r="K33" s="11">
        <v>5</v>
      </c>
      <c r="M33" s="99"/>
      <c r="N33" s="103"/>
    </row>
    <row r="34" spans="1:14" s="4" customFormat="1" x14ac:dyDescent="0.2">
      <c r="A34" s="89" t="s">
        <v>14</v>
      </c>
      <c r="B34" s="90"/>
      <c r="C34" s="90"/>
      <c r="D34" s="90"/>
      <c r="E34" s="90"/>
      <c r="F34" s="90"/>
      <c r="G34" s="90"/>
      <c r="H34" s="90"/>
      <c r="I34" s="90"/>
      <c r="J34" s="90"/>
      <c r="K34" s="91"/>
      <c r="M34" s="100"/>
      <c r="N34" s="104"/>
    </row>
    <row r="35" spans="1:14" s="1" customFormat="1" ht="32" x14ac:dyDescent="0.2">
      <c r="A35" s="16" t="str">
        <f>'Calculation ($ per ha)'!A35</f>
        <v>Mulch value (internal use or sales)</v>
      </c>
      <c r="B35" s="36">
        <f>'Calculation ($ per ha)'!B35*'Calculation ($ per block)'!$A$2</f>
        <v>0</v>
      </c>
      <c r="C35" s="36">
        <f>'Calculation ($ per ha)'!C35*'Calculation ($ per block)'!$A$2</f>
        <v>0</v>
      </c>
      <c r="D35" s="36">
        <f>'Calculation ($ per ha)'!D35*'Calculation ($ per block)'!$A$2</f>
        <v>0</v>
      </c>
      <c r="E35" s="36">
        <f>'Calculation ($ per ha)'!E35*'Calculation ($ per block)'!$A$2</f>
        <v>0</v>
      </c>
      <c r="F35" s="36">
        <f>'Calculation ($ per ha)'!F35*'Calculation ($ per block)'!$A$2</f>
        <v>0</v>
      </c>
      <c r="G35" s="36">
        <f>'Calculation ($ per ha)'!G35*'Calculation ($ per block)'!$A$2</f>
        <v>0</v>
      </c>
      <c r="H35" s="36">
        <f>'Calculation ($ per ha)'!H35*'Calculation ($ per block)'!$A$2</f>
        <v>0</v>
      </c>
      <c r="I35" s="36">
        <f>'Calculation ($ per ha)'!I35*'Calculation ($ per block)'!$A$2</f>
        <v>0</v>
      </c>
      <c r="J35" s="36">
        <f>'Calculation ($ per ha)'!J35*'Calculation ($ per block)'!$A$2</f>
        <v>0</v>
      </c>
      <c r="K35" s="36">
        <f>'Calculation ($ per ha)'!K35*'Calculation ($ per block)'!$A$2</f>
        <v>0</v>
      </c>
      <c r="M35" s="50" t="str">
        <f>'Calculation ($ per ha)'!M35</f>
        <v>Mature compost equivalent: $80/t compost x 10t/ha = $800/ha x 30% benefit for green manure = $240/ha (applied once every 4 years)</v>
      </c>
      <c r="N35" s="50" t="str">
        <f>'Calculation ($ per ha)'!N35</f>
        <v>Mature compost equivalent: $80/t x 10t/ha = $800/ha (from year 2,  applied once every 4 years)</v>
      </c>
    </row>
    <row r="36" spans="1:14" s="1" customFormat="1" ht="32" x14ac:dyDescent="0.2">
      <c r="A36" s="16" t="str">
        <f>'Calculation ($ per ha)'!A36</f>
        <v>Mulch application savings</v>
      </c>
      <c r="B36" s="36">
        <f>'Calculation ($ per ha)'!B36*'Calculation ($ per block)'!$A$2</f>
        <v>0</v>
      </c>
      <c r="C36" s="36">
        <f>'Calculation ($ per ha)'!C36*'Calculation ($ per block)'!$A$2</f>
        <v>0</v>
      </c>
      <c r="D36" s="36">
        <f>'Calculation ($ per ha)'!D36*'Calculation ($ per block)'!$A$2</f>
        <v>0</v>
      </c>
      <c r="E36" s="36">
        <f>'Calculation ($ per ha)'!E36*'Calculation ($ per block)'!$A$2</f>
        <v>0</v>
      </c>
      <c r="F36" s="36">
        <f>'Calculation ($ per ha)'!F36*'Calculation ($ per block)'!$A$2</f>
        <v>0</v>
      </c>
      <c r="G36" s="36">
        <f>'Calculation ($ per ha)'!G36*'Calculation ($ per block)'!$A$2</f>
        <v>0</v>
      </c>
      <c r="H36" s="36">
        <f>'Calculation ($ per ha)'!H36*'Calculation ($ per block)'!$A$2</f>
        <v>0</v>
      </c>
      <c r="I36" s="36">
        <f>'Calculation ($ per ha)'!I36*'Calculation ($ per block)'!$A$2</f>
        <v>0</v>
      </c>
      <c r="J36" s="36">
        <f>'Calculation ($ per ha)'!J36*'Calculation ($ per block)'!$A$2</f>
        <v>0</v>
      </c>
      <c r="K36" s="36">
        <f>'Calculation ($ per ha)'!K36*'Calculation ($ per block)'!$A$2</f>
        <v>0</v>
      </c>
      <c r="M36" s="50" t="str">
        <f>'Calculation ($ per ha)'!M36</f>
        <v>Compost application: Labour at $120/hr / 1.2 ha/hr =  $100 per pass x 1 pass every 4 years</v>
      </c>
      <c r="N36" s="50" t="str">
        <f>'Calculation ($ per ha)'!N36</f>
        <v>Compost application: Labour at $120/hr / 1.2 ha/hr =  $100 per pass x 1 pass every 4 years</v>
      </c>
    </row>
    <row r="37" spans="1:14" s="1" customFormat="1" ht="32" x14ac:dyDescent="0.2">
      <c r="A37" s="16" t="str">
        <f>'Calculation ($ per ha)'!A37</f>
        <v>Seed (sales or re-use of seed)</v>
      </c>
      <c r="B37" s="36">
        <f>'Calculation ($ per ha)'!B37*'Calculation ($ per block)'!$A$2</f>
        <v>0</v>
      </c>
      <c r="C37" s="36">
        <f>'Calculation ($ per ha)'!C37*'Calculation ($ per block)'!$A$2</f>
        <v>0</v>
      </c>
      <c r="D37" s="36">
        <f>'Calculation ($ per ha)'!D37*'Calculation ($ per block)'!$A$2</f>
        <v>0</v>
      </c>
      <c r="E37" s="36">
        <f>'Calculation ($ per ha)'!E37*'Calculation ($ per block)'!$A$2</f>
        <v>0</v>
      </c>
      <c r="F37" s="36">
        <f>'Calculation ($ per ha)'!F37*'Calculation ($ per block)'!$A$2</f>
        <v>0</v>
      </c>
      <c r="G37" s="36">
        <f>'Calculation ($ per ha)'!G37*'Calculation ($ per block)'!$A$2</f>
        <v>0</v>
      </c>
      <c r="H37" s="36">
        <f>'Calculation ($ per ha)'!H37*'Calculation ($ per block)'!$A$2</f>
        <v>0</v>
      </c>
      <c r="I37" s="36">
        <f>'Calculation ($ per ha)'!I37*'Calculation ($ per block)'!$A$2</f>
        <v>0</v>
      </c>
      <c r="J37" s="36">
        <f>'Calculation ($ per ha)'!J37*'Calculation ($ per block)'!$A$2</f>
        <v>0</v>
      </c>
      <c r="K37" s="36">
        <f>'Calculation ($ per ha)'!K37*'Calculation ($ per block)'!$A$2</f>
        <v>0</v>
      </c>
      <c r="M37" s="50" t="str">
        <f>'Calculation ($ per ha)'!M37</f>
        <v xml:space="preserve"> </v>
      </c>
      <c r="N37" s="50" t="str">
        <f>'Calculation ($ per ha)'!N37</f>
        <v>Seed harvesting: Assuming 100kg/ha of seed is harvested at $200/kg = $20,000/ha (50% production in first year after sowing).</v>
      </c>
    </row>
    <row r="38" spans="1:14" s="4" customFormat="1" ht="16" x14ac:dyDescent="0.2">
      <c r="A38" s="92" t="s">
        <v>4</v>
      </c>
      <c r="B38" s="93"/>
      <c r="C38" s="93"/>
      <c r="D38" s="93"/>
      <c r="E38" s="93"/>
      <c r="F38" s="93"/>
      <c r="G38" s="93"/>
      <c r="H38" s="93"/>
      <c r="I38" s="93"/>
      <c r="J38" s="93"/>
      <c r="K38" s="94"/>
      <c r="M38" s="27" t="s">
        <v>33</v>
      </c>
      <c r="N38" s="33"/>
    </row>
    <row r="39" spans="1:14" s="1" customFormat="1" ht="32" x14ac:dyDescent="0.2">
      <c r="A39" s="16" t="str">
        <f>'Calculation ($ per ha)'!A39</f>
        <v>Improved pest and disease management</v>
      </c>
      <c r="B39" s="36">
        <f>'Calculation ($ per ha)'!B39*'Calculation ($ per block)'!$A$2</f>
        <v>0</v>
      </c>
      <c r="C39" s="36">
        <f>'Calculation ($ per ha)'!C39*'Calculation ($ per block)'!$A$2</f>
        <v>0</v>
      </c>
      <c r="D39" s="36">
        <f>'Calculation ($ per ha)'!D39*'Calculation ($ per block)'!$A$2</f>
        <v>0</v>
      </c>
      <c r="E39" s="36">
        <f>'Calculation ($ per ha)'!E39*'Calculation ($ per block)'!$A$2</f>
        <v>0</v>
      </c>
      <c r="F39" s="36">
        <f>'Calculation ($ per ha)'!F39*'Calculation ($ per block)'!$A$2</f>
        <v>0</v>
      </c>
      <c r="G39" s="36">
        <f>'Calculation ($ per ha)'!G39*'Calculation ($ per block)'!$A$2</f>
        <v>0</v>
      </c>
      <c r="H39" s="36">
        <f>'Calculation ($ per ha)'!H39*'Calculation ($ per block)'!$A$2</f>
        <v>0</v>
      </c>
      <c r="I39" s="36">
        <f>'Calculation ($ per ha)'!I39*'Calculation ($ per block)'!$A$2</f>
        <v>0</v>
      </c>
      <c r="J39" s="36">
        <f>'Calculation ($ per ha)'!J39*'Calculation ($ per block)'!$A$2</f>
        <v>0</v>
      </c>
      <c r="K39" s="36">
        <f>'Calculation ($ per ha)'!K39*'Calculation ($ per block)'!$A$2</f>
        <v>0</v>
      </c>
      <c r="M39" s="50"/>
      <c r="N39" s="50" t="str">
        <f>'Calculation ($ per ha)'!N39</f>
        <v>Omission of insectiicides sprays ($412/ha) and increase in natural enemies and biocontrol benefits ($250/ha) est.</v>
      </c>
    </row>
    <row r="40" spans="1:14" s="1" customFormat="1" x14ac:dyDescent="0.2">
      <c r="A40" s="16" t="str">
        <f>'Calculation ($ per ha)'!A40</f>
        <v>Reduction in herbicide costs</v>
      </c>
      <c r="B40" s="36">
        <f>'Calculation ($ per ha)'!B40*'Calculation ($ per block)'!$A$2</f>
        <v>0</v>
      </c>
      <c r="C40" s="36">
        <f>'Calculation ($ per ha)'!C40*'Calculation ($ per block)'!$A$2</f>
        <v>0</v>
      </c>
      <c r="D40" s="36">
        <f>'Calculation ($ per ha)'!D40*'Calculation ($ per block)'!$A$2</f>
        <v>0</v>
      </c>
      <c r="E40" s="36">
        <f>'Calculation ($ per ha)'!E40*'Calculation ($ per block)'!$A$2</f>
        <v>0</v>
      </c>
      <c r="F40" s="36">
        <f>'Calculation ($ per ha)'!F40*'Calculation ($ per block)'!$A$2</f>
        <v>0</v>
      </c>
      <c r="G40" s="36">
        <f>'Calculation ($ per ha)'!G40*'Calculation ($ per block)'!$A$2</f>
        <v>0</v>
      </c>
      <c r="H40" s="36">
        <f>'Calculation ($ per ha)'!H40*'Calculation ($ per block)'!$A$2</f>
        <v>0</v>
      </c>
      <c r="I40" s="36">
        <f>'Calculation ($ per ha)'!I40*'Calculation ($ per block)'!$A$2</f>
        <v>0</v>
      </c>
      <c r="J40" s="36">
        <f>'Calculation ($ per ha)'!J40*'Calculation ($ per block)'!$A$2</f>
        <v>0</v>
      </c>
      <c r="K40" s="36">
        <f>'Calculation ($ per ha)'!K40*'Calculation ($ per block)'!$A$2</f>
        <v>0</v>
      </c>
      <c r="M40" s="50"/>
      <c r="N40" s="50"/>
    </row>
    <row r="41" spans="1:14" s="1" customFormat="1" x14ac:dyDescent="0.2">
      <c r="A41" s="16" t="str">
        <f>'Calculation ($ per ha)'!A41</f>
        <v>Reduction in irrigation costs</v>
      </c>
      <c r="B41" s="36">
        <f>'Calculation ($ per ha)'!B41*'Calculation ($ per block)'!$A$2</f>
        <v>0</v>
      </c>
      <c r="C41" s="36">
        <f>'Calculation ($ per ha)'!C41*'Calculation ($ per block)'!$A$2</f>
        <v>0</v>
      </c>
      <c r="D41" s="36">
        <f>'Calculation ($ per ha)'!D41*'Calculation ($ per block)'!$A$2</f>
        <v>0</v>
      </c>
      <c r="E41" s="36">
        <f>'Calculation ($ per ha)'!E41*'Calculation ($ per block)'!$A$2</f>
        <v>0</v>
      </c>
      <c r="F41" s="36">
        <f>'Calculation ($ per ha)'!F41*'Calculation ($ per block)'!$A$2</f>
        <v>0</v>
      </c>
      <c r="G41" s="36">
        <f>'Calculation ($ per ha)'!G41*'Calculation ($ per block)'!$A$2</f>
        <v>0</v>
      </c>
      <c r="H41" s="36">
        <f>'Calculation ($ per ha)'!H41*'Calculation ($ per block)'!$A$2</f>
        <v>0</v>
      </c>
      <c r="I41" s="36">
        <f>'Calculation ($ per ha)'!I41*'Calculation ($ per block)'!$A$2</f>
        <v>0</v>
      </c>
      <c r="J41" s="36">
        <f>'Calculation ($ per ha)'!J41*'Calculation ($ per block)'!$A$2</f>
        <v>0</v>
      </c>
      <c r="K41" s="36">
        <f>'Calculation ($ per ha)'!K41*'Calculation ($ per block)'!$A$2</f>
        <v>0</v>
      </c>
      <c r="M41" s="50"/>
      <c r="N41" s="50"/>
    </row>
    <row r="42" spans="1:14" s="1" customFormat="1" ht="16" x14ac:dyDescent="0.2">
      <c r="A42" s="92" t="s">
        <v>8</v>
      </c>
      <c r="B42" s="93"/>
      <c r="C42" s="93"/>
      <c r="D42" s="93"/>
      <c r="E42" s="93"/>
      <c r="F42" s="93"/>
      <c r="G42" s="93"/>
      <c r="H42" s="93"/>
      <c r="I42" s="93"/>
      <c r="J42" s="93"/>
      <c r="K42" s="94"/>
      <c r="M42" s="27" t="s">
        <v>33</v>
      </c>
      <c r="N42" s="34"/>
    </row>
    <row r="43" spans="1:14" s="1" customFormat="1" ht="16" x14ac:dyDescent="0.2">
      <c r="A43" s="16" t="str">
        <f>'Calculation ($ per ha)'!A43</f>
        <v>Quality improvements</v>
      </c>
      <c r="B43" s="36">
        <f>'Calculation ($ per ha)'!B43*'Calculation ($ per block)'!$A$2</f>
        <v>0</v>
      </c>
      <c r="C43" s="36">
        <f>'Calculation ($ per ha)'!C43*'Calculation ($ per block)'!$A$2</f>
        <v>0</v>
      </c>
      <c r="D43" s="36">
        <f>'Calculation ($ per ha)'!D43*'Calculation ($ per block)'!$A$2</f>
        <v>0</v>
      </c>
      <c r="E43" s="36">
        <f>'Calculation ($ per ha)'!E43*'Calculation ($ per block)'!$A$2</f>
        <v>0</v>
      </c>
      <c r="F43" s="36">
        <f>'Calculation ($ per ha)'!F43*'Calculation ($ per block)'!$A$2</f>
        <v>0</v>
      </c>
      <c r="G43" s="36">
        <f>'Calculation ($ per ha)'!G43*'Calculation ($ per block)'!$A$2</f>
        <v>0</v>
      </c>
      <c r="H43" s="36">
        <f>'Calculation ($ per ha)'!H43*'Calculation ($ per block)'!$A$2</f>
        <v>0</v>
      </c>
      <c r="I43" s="36">
        <f>'Calculation ($ per ha)'!I43*'Calculation ($ per block)'!$A$2</f>
        <v>0</v>
      </c>
      <c r="J43" s="36">
        <f>'Calculation ($ per ha)'!J43*'Calculation ($ per block)'!$A$2</f>
        <v>0</v>
      </c>
      <c r="K43" s="36">
        <f>'Calculation ($ per ha)'!K43*'Calculation ($ per block)'!$A$2</f>
        <v>0</v>
      </c>
      <c r="M43" s="50" t="str">
        <f>'Calculation ($ per ha)'!M43</f>
        <v xml:space="preserve"> </v>
      </c>
      <c r="N43" s="50" t="str">
        <f>'Calculation ($ per ha)'!N43</f>
        <v>Estimated fruit value improvements</v>
      </c>
    </row>
    <row r="44" spans="1:14" s="1" customFormat="1" x14ac:dyDescent="0.2">
      <c r="A44" s="16" t="str">
        <f>'Calculation ($ per ha)'!A44</f>
        <v>Production improvements</v>
      </c>
      <c r="B44" s="36">
        <f>'Calculation ($ per ha)'!B44*'Calculation ($ per block)'!$A$2</f>
        <v>0</v>
      </c>
      <c r="C44" s="36">
        <f>'Calculation ($ per ha)'!C44*'Calculation ($ per block)'!$A$2</f>
        <v>0</v>
      </c>
      <c r="D44" s="36">
        <f>'Calculation ($ per ha)'!D44*'Calculation ($ per block)'!$A$2</f>
        <v>0</v>
      </c>
      <c r="E44" s="36">
        <f>'Calculation ($ per ha)'!E44*'Calculation ($ per block)'!$A$2</f>
        <v>0</v>
      </c>
      <c r="F44" s="36">
        <f>'Calculation ($ per ha)'!F44*'Calculation ($ per block)'!$A$2</f>
        <v>0</v>
      </c>
      <c r="G44" s="36">
        <f>'Calculation ($ per ha)'!G44*'Calculation ($ per block)'!$A$2</f>
        <v>0</v>
      </c>
      <c r="H44" s="36">
        <f>'Calculation ($ per ha)'!H44*'Calculation ($ per block)'!$A$2</f>
        <v>0</v>
      </c>
      <c r="I44" s="36">
        <f>'Calculation ($ per ha)'!I44*'Calculation ($ per block)'!$A$2</f>
        <v>0</v>
      </c>
      <c r="J44" s="36">
        <f>'Calculation ($ per ha)'!J44*'Calculation ($ per block)'!$A$2</f>
        <v>0</v>
      </c>
      <c r="K44" s="36">
        <f>'Calculation ($ per ha)'!K44*'Calculation ($ per block)'!$A$2</f>
        <v>0</v>
      </c>
      <c r="M44" s="50"/>
      <c r="N44" s="50"/>
    </row>
    <row r="45" spans="1:14" s="1" customFormat="1" x14ac:dyDescent="0.2">
      <c r="A45" s="16" t="str">
        <f>'Calculation ($ per ha)'!A45</f>
        <v>Price or bonus payments</v>
      </c>
      <c r="B45" s="36">
        <f>'Calculation ($ per ha)'!B45*'Calculation ($ per block)'!$A$2</f>
        <v>0</v>
      </c>
      <c r="C45" s="36">
        <f>'Calculation ($ per ha)'!C45*'Calculation ($ per block)'!$A$2</f>
        <v>0</v>
      </c>
      <c r="D45" s="36">
        <f>'Calculation ($ per ha)'!D45*'Calculation ($ per block)'!$A$2</f>
        <v>0</v>
      </c>
      <c r="E45" s="36">
        <f>'Calculation ($ per ha)'!E45*'Calculation ($ per block)'!$A$2</f>
        <v>0</v>
      </c>
      <c r="F45" s="36">
        <f>'Calculation ($ per ha)'!F45*'Calculation ($ per block)'!$A$2</f>
        <v>0</v>
      </c>
      <c r="G45" s="36">
        <f>'Calculation ($ per ha)'!G45*'Calculation ($ per block)'!$A$2</f>
        <v>0</v>
      </c>
      <c r="H45" s="36">
        <f>'Calculation ($ per ha)'!H45*'Calculation ($ per block)'!$A$2</f>
        <v>0</v>
      </c>
      <c r="I45" s="36">
        <f>'Calculation ($ per ha)'!I45*'Calculation ($ per block)'!$A$2</f>
        <v>0</v>
      </c>
      <c r="J45" s="36">
        <f>'Calculation ($ per ha)'!J45*'Calculation ($ per block)'!$A$2</f>
        <v>0</v>
      </c>
      <c r="K45" s="36">
        <f>'Calculation ($ per ha)'!K45*'Calculation ($ per block)'!$A$2</f>
        <v>0</v>
      </c>
      <c r="M45" s="50"/>
      <c r="N45" s="50"/>
    </row>
    <row r="46" spans="1:14" s="1" customFormat="1" x14ac:dyDescent="0.2">
      <c r="A46" s="92" t="s">
        <v>20</v>
      </c>
      <c r="B46" s="93"/>
      <c r="C46" s="93"/>
      <c r="D46" s="93"/>
      <c r="E46" s="93"/>
      <c r="F46" s="93"/>
      <c r="G46" s="93"/>
      <c r="H46" s="93"/>
      <c r="I46" s="93"/>
      <c r="J46" s="93"/>
      <c r="K46" s="94"/>
      <c r="M46" s="29"/>
      <c r="N46" s="33"/>
    </row>
    <row r="47" spans="1:14" s="1" customFormat="1" x14ac:dyDescent="0.2">
      <c r="A47" s="16" t="str">
        <f>'Calculation ($ per ha)'!A47</f>
        <v>Sheep grazing</v>
      </c>
      <c r="B47" s="36">
        <f>'Calculation ($ per ha)'!B47*'Calculation ($ per block)'!$A$2</f>
        <v>0</v>
      </c>
      <c r="C47" s="36">
        <f>'Calculation ($ per ha)'!C47*'Calculation ($ per block)'!$A$2</f>
        <v>0</v>
      </c>
      <c r="D47" s="36">
        <f>'Calculation ($ per ha)'!D47*'Calculation ($ per block)'!$A$2</f>
        <v>0</v>
      </c>
      <c r="E47" s="36">
        <f>'Calculation ($ per ha)'!E47*'Calculation ($ per block)'!$A$2</f>
        <v>0</v>
      </c>
      <c r="F47" s="36">
        <f>'Calculation ($ per ha)'!F47*'Calculation ($ per block)'!$A$2</f>
        <v>0</v>
      </c>
      <c r="G47" s="36">
        <f>'Calculation ($ per ha)'!G47*'Calculation ($ per block)'!$A$2</f>
        <v>0</v>
      </c>
      <c r="H47" s="36">
        <f>'Calculation ($ per ha)'!H47*'Calculation ($ per block)'!$A$2</f>
        <v>0</v>
      </c>
      <c r="I47" s="36">
        <f>'Calculation ($ per ha)'!I47*'Calculation ($ per block)'!$A$2</f>
        <v>0</v>
      </c>
      <c r="J47" s="36">
        <f>'Calculation ($ per ha)'!J47*'Calculation ($ per block)'!$A$2</f>
        <v>0</v>
      </c>
      <c r="K47" s="36">
        <f>'Calculation ($ per ha)'!K47*'Calculation ($ per block)'!$A$2</f>
        <v>0</v>
      </c>
      <c r="M47" s="50"/>
      <c r="N47" s="50"/>
    </row>
    <row r="48" spans="1:14" s="1" customFormat="1" x14ac:dyDescent="0.2">
      <c r="A48" s="16" t="str">
        <f>'Calculation ($ per ha)'!A48</f>
        <v>Carbon credits (internal or external)</v>
      </c>
      <c r="B48" s="36">
        <f>'Calculation ($ per ha)'!B48*'Calculation ($ per block)'!$A$2</f>
        <v>0</v>
      </c>
      <c r="C48" s="36">
        <f>'Calculation ($ per ha)'!C48*'Calculation ($ per block)'!$A$2</f>
        <v>0</v>
      </c>
      <c r="D48" s="36">
        <f>'Calculation ($ per ha)'!D48*'Calculation ($ per block)'!$A$2</f>
        <v>0</v>
      </c>
      <c r="E48" s="36">
        <f>'Calculation ($ per ha)'!E48*'Calculation ($ per block)'!$A$2</f>
        <v>0</v>
      </c>
      <c r="F48" s="36">
        <f>'Calculation ($ per ha)'!F48*'Calculation ($ per block)'!$A$2</f>
        <v>0</v>
      </c>
      <c r="G48" s="36">
        <f>'Calculation ($ per ha)'!G48*'Calculation ($ per block)'!$A$2</f>
        <v>0</v>
      </c>
      <c r="H48" s="36">
        <f>'Calculation ($ per ha)'!H48*'Calculation ($ per block)'!$A$2</f>
        <v>0</v>
      </c>
      <c r="I48" s="36">
        <f>'Calculation ($ per ha)'!I48*'Calculation ($ per block)'!$A$2</f>
        <v>0</v>
      </c>
      <c r="J48" s="36">
        <f>'Calculation ($ per ha)'!J48*'Calculation ($ per block)'!$A$2</f>
        <v>0</v>
      </c>
      <c r="K48" s="36">
        <f>'Calculation ($ per ha)'!K48*'Calculation ($ per block)'!$A$2</f>
        <v>0</v>
      </c>
      <c r="M48" s="50"/>
      <c r="N48" s="50"/>
    </row>
    <row r="49" spans="1:14" s="1" customFormat="1" x14ac:dyDescent="0.2">
      <c r="A49" s="16" t="str">
        <f>'Calculation ($ per ha)'!A49</f>
        <v>Biodiversity or other credit schemes</v>
      </c>
      <c r="B49" s="36">
        <f>'Calculation ($ per ha)'!B49*'Calculation ($ per block)'!$A$2</f>
        <v>0</v>
      </c>
      <c r="C49" s="36">
        <f>'Calculation ($ per ha)'!C49*'Calculation ($ per block)'!$A$2</f>
        <v>0</v>
      </c>
      <c r="D49" s="36">
        <f>'Calculation ($ per ha)'!D49*'Calculation ($ per block)'!$A$2</f>
        <v>0</v>
      </c>
      <c r="E49" s="36">
        <f>'Calculation ($ per ha)'!E49*'Calculation ($ per block)'!$A$2</f>
        <v>0</v>
      </c>
      <c r="F49" s="36">
        <f>'Calculation ($ per ha)'!F49*'Calculation ($ per block)'!$A$2</f>
        <v>0</v>
      </c>
      <c r="G49" s="36">
        <f>'Calculation ($ per ha)'!G49*'Calculation ($ per block)'!$A$2</f>
        <v>0</v>
      </c>
      <c r="H49" s="36">
        <f>'Calculation ($ per ha)'!H49*'Calculation ($ per block)'!$A$2</f>
        <v>0</v>
      </c>
      <c r="I49" s="36">
        <f>'Calculation ($ per ha)'!I49*'Calculation ($ per block)'!$A$2</f>
        <v>0</v>
      </c>
      <c r="J49" s="36">
        <f>'Calculation ($ per ha)'!J49*'Calculation ($ per block)'!$A$2</f>
        <v>0</v>
      </c>
      <c r="K49" s="36">
        <f>'Calculation ($ per ha)'!K49*'Calculation ($ per block)'!$A$2</f>
        <v>0</v>
      </c>
      <c r="M49" s="50"/>
      <c r="N49" s="50"/>
    </row>
    <row r="50" spans="1:14" s="1" customFormat="1" x14ac:dyDescent="0.2">
      <c r="A50" s="16" t="str">
        <f>'Calculation ($ per ha)'!A50</f>
        <v>Marketing benefits</v>
      </c>
      <c r="B50" s="36">
        <f>'Calculation ($ per ha)'!B50*'Calculation ($ per block)'!$A$2</f>
        <v>0</v>
      </c>
      <c r="C50" s="36">
        <f>'Calculation ($ per ha)'!C50*'Calculation ($ per block)'!$A$2</f>
        <v>0</v>
      </c>
      <c r="D50" s="36">
        <f>'Calculation ($ per ha)'!D50*'Calculation ($ per block)'!$A$2</f>
        <v>0</v>
      </c>
      <c r="E50" s="36">
        <f>'Calculation ($ per ha)'!E50*'Calculation ($ per block)'!$A$2</f>
        <v>0</v>
      </c>
      <c r="F50" s="36">
        <f>'Calculation ($ per ha)'!F50*'Calculation ($ per block)'!$A$2</f>
        <v>0</v>
      </c>
      <c r="G50" s="36">
        <f>'Calculation ($ per ha)'!G50*'Calculation ($ per block)'!$A$2</f>
        <v>0</v>
      </c>
      <c r="H50" s="36">
        <f>'Calculation ($ per ha)'!H50*'Calculation ($ per block)'!$A$2</f>
        <v>0</v>
      </c>
      <c r="I50" s="36">
        <f>'Calculation ($ per ha)'!I50*'Calculation ($ per block)'!$A$2</f>
        <v>0</v>
      </c>
      <c r="J50" s="36">
        <f>'Calculation ($ per ha)'!J50*'Calculation ($ per block)'!$A$2</f>
        <v>0</v>
      </c>
      <c r="K50" s="36">
        <f>'Calculation ($ per ha)'!K50*'Calculation ($ per block)'!$A$2</f>
        <v>0</v>
      </c>
      <c r="M50" s="50"/>
      <c r="N50" s="50"/>
    </row>
    <row r="51" spans="1:14" s="1" customFormat="1" x14ac:dyDescent="0.2">
      <c r="A51" s="16" t="str">
        <f>'Calculation ($ per ha)'!A51</f>
        <v>Others</v>
      </c>
      <c r="B51" s="18">
        <f>'Calculation ($ per ha)'!B51*'Calculation ($ per block)'!$A$2</f>
        <v>0</v>
      </c>
      <c r="C51" s="18">
        <f>'Calculation ($ per ha)'!C51*'Calculation ($ per block)'!$A$2</f>
        <v>0</v>
      </c>
      <c r="D51" s="18">
        <f>'Calculation ($ per ha)'!D51*'Calculation ($ per block)'!$A$2</f>
        <v>0</v>
      </c>
      <c r="E51" s="18">
        <f>'Calculation ($ per ha)'!E51*'Calculation ($ per block)'!$A$2</f>
        <v>0</v>
      </c>
      <c r="F51" s="18">
        <f>'Calculation ($ per ha)'!F51*'Calculation ($ per block)'!$A$2</f>
        <v>0</v>
      </c>
      <c r="G51" s="18">
        <f>'Calculation ($ per ha)'!G51*'Calculation ($ per block)'!$A$2</f>
        <v>0</v>
      </c>
      <c r="H51" s="18">
        <f>'Calculation ($ per ha)'!H51*'Calculation ($ per block)'!$A$2</f>
        <v>0</v>
      </c>
      <c r="I51" s="18">
        <f>'Calculation ($ per ha)'!I51*'Calculation ($ per block)'!$A$2</f>
        <v>0</v>
      </c>
      <c r="J51" s="18">
        <f>'Calculation ($ per ha)'!J51*'Calculation ($ per block)'!$A$2</f>
        <v>0</v>
      </c>
      <c r="K51" s="18">
        <f>'Calculation ($ per ha)'!K51*'Calculation ($ per block)'!$A$2</f>
        <v>0</v>
      </c>
      <c r="M51" s="50"/>
      <c r="N51" s="50"/>
    </row>
    <row r="52" spans="1:14" s="4" customFormat="1" x14ac:dyDescent="0.2">
      <c r="A52" s="37" t="s">
        <v>21</v>
      </c>
      <c r="B52" s="20">
        <f>SUM(B35:B51)</f>
        <v>0</v>
      </c>
      <c r="C52" s="20">
        <f t="shared" ref="C52:K52" si="5">SUM(C35:C51)</f>
        <v>0</v>
      </c>
      <c r="D52" s="20">
        <f t="shared" si="5"/>
        <v>0</v>
      </c>
      <c r="E52" s="20">
        <f t="shared" si="5"/>
        <v>0</v>
      </c>
      <c r="F52" s="20">
        <f t="shared" si="5"/>
        <v>0</v>
      </c>
      <c r="G52" s="20">
        <f t="shared" si="5"/>
        <v>0</v>
      </c>
      <c r="H52" s="20">
        <f t="shared" si="5"/>
        <v>0</v>
      </c>
      <c r="I52" s="20">
        <f t="shared" si="5"/>
        <v>0</v>
      </c>
      <c r="J52" s="20">
        <f t="shared" si="5"/>
        <v>0</v>
      </c>
      <c r="K52" s="20">
        <f t="shared" si="5"/>
        <v>0</v>
      </c>
      <c r="M52" s="59"/>
      <c r="N52" s="59"/>
    </row>
    <row r="53" spans="1:14" s="4" customForma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M53" s="25"/>
      <c r="N53" s="24"/>
    </row>
    <row r="54" spans="1:14" s="4" customFormat="1" x14ac:dyDescent="0.2">
      <c r="A54" s="5"/>
      <c r="B54" s="5"/>
      <c r="C54" s="5"/>
      <c r="D54" s="97" t="s">
        <v>37</v>
      </c>
      <c r="E54" s="98"/>
      <c r="F54" s="98"/>
      <c r="G54" s="98"/>
      <c r="H54" s="98"/>
      <c r="I54" s="98"/>
      <c r="J54" s="98"/>
      <c r="K54" s="98"/>
      <c r="M54" s="25"/>
      <c r="N54" s="24"/>
    </row>
    <row r="55" spans="1:14" s="4" customFormat="1" x14ac:dyDescent="0.2">
      <c r="A55" s="5"/>
      <c r="B55" s="5"/>
      <c r="C55" s="5"/>
      <c r="D55" s="11" t="s">
        <v>22</v>
      </c>
      <c r="E55" s="11">
        <v>1</v>
      </c>
      <c r="F55" s="11">
        <v>2</v>
      </c>
      <c r="G55" s="11">
        <v>3</v>
      </c>
      <c r="H55" s="11">
        <v>4</v>
      </c>
      <c r="I55" s="11">
        <v>5</v>
      </c>
      <c r="J55" s="11" t="s">
        <v>35</v>
      </c>
      <c r="K55" s="11" t="s">
        <v>89</v>
      </c>
      <c r="M55" s="25"/>
      <c r="N55" s="24"/>
    </row>
    <row r="56" spans="1:14" s="4" customFormat="1" x14ac:dyDescent="0.2">
      <c r="A56" s="5"/>
      <c r="B56" s="5"/>
      <c r="C56" s="5"/>
      <c r="D56" s="3" t="s">
        <v>91</v>
      </c>
      <c r="E56" s="45">
        <f>SUM(B52)</f>
        <v>0</v>
      </c>
      <c r="F56" s="45">
        <f t="shared" ref="F56:I56" si="6">SUM(C52)</f>
        <v>0</v>
      </c>
      <c r="G56" s="45">
        <f t="shared" si="6"/>
        <v>0</v>
      </c>
      <c r="H56" s="45">
        <f t="shared" si="6"/>
        <v>0</v>
      </c>
      <c r="I56" s="45">
        <f t="shared" si="6"/>
        <v>0</v>
      </c>
      <c r="J56" s="41">
        <f>SUM(E56:I56)</f>
        <v>0</v>
      </c>
      <c r="K56" s="41">
        <f>AVERAGE(E56:I56)</f>
        <v>0</v>
      </c>
      <c r="M56" s="25"/>
      <c r="N56" s="24"/>
    </row>
    <row r="57" spans="1:14" s="4" customFormat="1" x14ac:dyDescent="0.2">
      <c r="A57" s="5"/>
      <c r="B57" s="5"/>
      <c r="C57" s="5"/>
      <c r="D57" s="3" t="s">
        <v>92</v>
      </c>
      <c r="E57" s="45">
        <f>+SUM(G52)</f>
        <v>0</v>
      </c>
      <c r="F57" s="45">
        <f t="shared" ref="F57" si="7">+SUM(H52)</f>
        <v>0</v>
      </c>
      <c r="G57" s="45">
        <f t="shared" ref="G57:I57" si="8">+SUM(I52)</f>
        <v>0</v>
      </c>
      <c r="H57" s="45">
        <f t="shared" si="8"/>
        <v>0</v>
      </c>
      <c r="I57" s="45">
        <f t="shared" si="8"/>
        <v>0</v>
      </c>
      <c r="J57" s="41">
        <f>SUM(E57:I57)</f>
        <v>0</v>
      </c>
      <c r="K57" s="41">
        <f t="shared" ref="K57:K58" si="9">AVERAGE(E57:I57)</f>
        <v>0</v>
      </c>
      <c r="M57" s="25"/>
      <c r="N57" s="24"/>
    </row>
    <row r="58" spans="1:14" s="4" customFormat="1" ht="48" x14ac:dyDescent="0.2">
      <c r="A58" s="5"/>
      <c r="B58" s="5"/>
      <c r="C58" s="5"/>
      <c r="D58" s="48" t="s">
        <v>93</v>
      </c>
      <c r="E58" s="39">
        <f>E57-E56</f>
        <v>0</v>
      </c>
      <c r="F58" s="39">
        <f t="shared" ref="F58:J58" si="10">F57-F56</f>
        <v>0</v>
      </c>
      <c r="G58" s="39">
        <f t="shared" si="10"/>
        <v>0</v>
      </c>
      <c r="H58" s="39">
        <f t="shared" si="10"/>
        <v>0</v>
      </c>
      <c r="I58" s="39">
        <f t="shared" si="10"/>
        <v>0</v>
      </c>
      <c r="J58" s="39">
        <f t="shared" si="10"/>
        <v>0</v>
      </c>
      <c r="K58" s="41">
        <f t="shared" si="9"/>
        <v>0</v>
      </c>
      <c r="M58" s="25"/>
      <c r="N58" s="24"/>
    </row>
    <row r="59" spans="1:14" s="4" customFormat="1" x14ac:dyDescent="0.2">
      <c r="A59" s="5"/>
      <c r="B59" s="5"/>
      <c r="C59" s="5"/>
      <c r="D59" s="7" t="s">
        <v>94</v>
      </c>
      <c r="E59" s="44">
        <f>E58</f>
        <v>0</v>
      </c>
      <c r="F59" s="44">
        <f>E59+F58</f>
        <v>0</v>
      </c>
      <c r="G59" s="44">
        <f t="shared" ref="G59:I59" si="11">F59+G58</f>
        <v>0</v>
      </c>
      <c r="H59" s="44">
        <f t="shared" si="11"/>
        <v>0</v>
      </c>
      <c r="I59" s="44">
        <f t="shared" si="11"/>
        <v>0</v>
      </c>
      <c r="J59" s="46" t="s">
        <v>33</v>
      </c>
      <c r="K59" s="46"/>
      <c r="M59" s="24"/>
      <c r="N59" s="24"/>
    </row>
    <row r="60" spans="1:14" s="4" customForma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M60" s="25"/>
      <c r="N60" s="24"/>
    </row>
    <row r="61" spans="1:14" s="4" customFormat="1" x14ac:dyDescent="0.2">
      <c r="A61" s="5"/>
      <c r="B61" s="5"/>
      <c r="C61" s="5"/>
      <c r="D61" s="97" t="s">
        <v>36</v>
      </c>
      <c r="E61" s="98"/>
      <c r="F61" s="98"/>
      <c r="G61" s="98"/>
      <c r="H61" s="98"/>
      <c r="I61" s="98"/>
      <c r="J61" s="98"/>
      <c r="K61" s="98"/>
      <c r="M61" s="24"/>
      <c r="N61" s="24"/>
    </row>
    <row r="62" spans="1:14" s="1" customFormat="1" x14ac:dyDescent="0.2">
      <c r="A62" s="12"/>
      <c r="B62" s="13"/>
      <c r="C62" s="13"/>
      <c r="D62" s="11" t="s">
        <v>22</v>
      </c>
      <c r="E62" s="11">
        <v>1</v>
      </c>
      <c r="F62" s="11">
        <v>2</v>
      </c>
      <c r="G62" s="11">
        <v>3</v>
      </c>
      <c r="H62" s="11">
        <v>4</v>
      </c>
      <c r="I62" s="11">
        <v>5</v>
      </c>
      <c r="J62" s="11" t="s">
        <v>35</v>
      </c>
      <c r="K62" s="11" t="s">
        <v>89</v>
      </c>
      <c r="M62" s="25"/>
      <c r="N62" s="23"/>
    </row>
    <row r="63" spans="1:14" s="1" customFormat="1" x14ac:dyDescent="0.2">
      <c r="D63" s="3" t="s">
        <v>91</v>
      </c>
      <c r="E63" s="45">
        <f>E56-E26</f>
        <v>0</v>
      </c>
      <c r="F63" s="45">
        <f t="shared" ref="F63:J64" si="12">F56-F26</f>
        <v>0</v>
      </c>
      <c r="G63" s="45">
        <f t="shared" si="12"/>
        <v>0</v>
      </c>
      <c r="H63" s="45">
        <f t="shared" si="12"/>
        <v>0</v>
      </c>
      <c r="I63" s="45">
        <f t="shared" si="12"/>
        <v>0</v>
      </c>
      <c r="J63" s="39">
        <f t="shared" si="12"/>
        <v>0</v>
      </c>
      <c r="K63" s="41">
        <f>AVERAGE(E63:I63)</f>
        <v>0</v>
      </c>
      <c r="M63" s="25"/>
      <c r="N63" s="23"/>
    </row>
    <row r="64" spans="1:14" s="1" customFormat="1" x14ac:dyDescent="0.2">
      <c r="D64" s="3" t="s">
        <v>92</v>
      </c>
      <c r="E64" s="45">
        <f>E57-E27</f>
        <v>0</v>
      </c>
      <c r="F64" s="45">
        <f t="shared" si="12"/>
        <v>0</v>
      </c>
      <c r="G64" s="45">
        <f t="shared" si="12"/>
        <v>0</v>
      </c>
      <c r="H64" s="45">
        <f t="shared" si="12"/>
        <v>0</v>
      </c>
      <c r="I64" s="45">
        <f t="shared" si="12"/>
        <v>0</v>
      </c>
      <c r="J64" s="39">
        <f t="shared" si="12"/>
        <v>0</v>
      </c>
      <c r="K64" s="41">
        <f t="shared" ref="K64:K65" si="13">AVERAGE(E64:I64)</f>
        <v>0</v>
      </c>
      <c r="M64" s="23"/>
      <c r="N64" s="23"/>
    </row>
    <row r="65" spans="4:14" s="1" customFormat="1" ht="48" x14ac:dyDescent="0.2">
      <c r="D65" s="48" t="s">
        <v>93</v>
      </c>
      <c r="E65" s="39">
        <f>E64-E63</f>
        <v>0</v>
      </c>
      <c r="F65" s="39">
        <f t="shared" ref="F65:I65" si="14">F64-F63</f>
        <v>0</v>
      </c>
      <c r="G65" s="39">
        <f t="shared" si="14"/>
        <v>0</v>
      </c>
      <c r="H65" s="39">
        <f t="shared" si="14"/>
        <v>0</v>
      </c>
      <c r="I65" s="39">
        <f t="shared" si="14"/>
        <v>0</v>
      </c>
      <c r="J65" s="39">
        <f>J64-J63</f>
        <v>0</v>
      </c>
      <c r="K65" s="41">
        <f t="shared" si="13"/>
        <v>0</v>
      </c>
      <c r="M65" s="25"/>
      <c r="N65" s="23"/>
    </row>
    <row r="66" spans="4:14" s="1" customFormat="1" x14ac:dyDescent="0.2">
      <c r="D66" s="7" t="s">
        <v>94</v>
      </c>
      <c r="E66" s="44">
        <f>E65</f>
        <v>0</v>
      </c>
      <c r="F66" s="44">
        <f>E66+F65</f>
        <v>0</v>
      </c>
      <c r="G66" s="44">
        <f t="shared" ref="G66:I66" si="15">F66+G65</f>
        <v>0</v>
      </c>
      <c r="H66" s="44">
        <f t="shared" si="15"/>
        <v>0</v>
      </c>
      <c r="I66" s="44">
        <f t="shared" si="15"/>
        <v>0</v>
      </c>
      <c r="J66" s="43" t="s">
        <v>33</v>
      </c>
      <c r="K66" s="43"/>
      <c r="M66" s="25"/>
      <c r="N66" s="23"/>
    </row>
    <row r="67" spans="4:14" s="1" customFormat="1" x14ac:dyDescent="0.2">
      <c r="E67" s="38"/>
      <c r="F67" s="38"/>
      <c r="G67" s="47"/>
      <c r="H67" s="47"/>
      <c r="I67" s="47"/>
      <c r="J67" s="47"/>
      <c r="K67" s="47"/>
      <c r="M67" s="23"/>
      <c r="N67" s="23"/>
    </row>
  </sheetData>
  <sheetProtection sheet="1" objects="1" scenarios="1"/>
  <mergeCells count="19">
    <mergeCell ref="D54:K54"/>
    <mergeCell ref="D61:K61"/>
    <mergeCell ref="A38:K38"/>
    <mergeCell ref="A42:K42"/>
    <mergeCell ref="A46:K46"/>
    <mergeCell ref="M31:M34"/>
    <mergeCell ref="N31:N34"/>
    <mergeCell ref="B1:K1"/>
    <mergeCell ref="B2:F2"/>
    <mergeCell ref="G2:K2"/>
    <mergeCell ref="A4:K4"/>
    <mergeCell ref="A34:K34"/>
    <mergeCell ref="M2:M4"/>
    <mergeCell ref="N2:N4"/>
    <mergeCell ref="A15:K15"/>
    <mergeCell ref="B31:K31"/>
    <mergeCell ref="B32:F32"/>
    <mergeCell ref="G32:K32"/>
    <mergeCell ref="D24:K24"/>
  </mergeCells>
  <conditionalFormatting sqref="E28:K29">
    <cfRule type="cellIs" dxfId="3" priority="4" operator="greaterThan">
      <formula>0</formula>
    </cfRule>
  </conditionalFormatting>
  <conditionalFormatting sqref="E56:K59 E63:K66">
    <cfRule type="cellIs" dxfId="2" priority="3" operator="greaterThan">
      <formula>0</formula>
    </cfRule>
  </conditionalFormatting>
  <conditionalFormatting sqref="J59">
    <cfRule type="cellIs" dxfId="1" priority="2" operator="greaterThan">
      <formula>0</formula>
    </cfRule>
  </conditionalFormatting>
  <conditionalFormatting sqref="J66">
    <cfRule type="cellIs" dxfId="0" priority="1" operator="greaterThan">
      <formula>0</formula>
    </cfRule>
  </conditionalFormatting>
  <pageMargins left="0.7" right="0.7" top="0.75" bottom="0.75" header="0.3" footer="0.3"/>
  <pageSetup paperSize="9" scale="38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Calculation ($ per ha)</vt:lpstr>
      <vt:lpstr>Calculation ($ per block)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Pettigrew</dc:creator>
  <cp:lastModifiedBy>Dr Mary Retallack</cp:lastModifiedBy>
  <cp:lastPrinted>2024-02-09T06:02:24Z</cp:lastPrinted>
  <dcterms:created xsi:type="dcterms:W3CDTF">2015-06-05T18:17:20Z</dcterms:created>
  <dcterms:modified xsi:type="dcterms:W3CDTF">2024-04-10T07:58:36Z</dcterms:modified>
</cp:coreProperties>
</file>